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Desktop/"/>
    </mc:Choice>
  </mc:AlternateContent>
  <xr:revisionPtr revIDLastSave="0" documentId="13_ncr:1_{4A533FFE-056F-4A44-A1F4-88F7FFA32213}" xr6:coauthVersionLast="45" xr6:coauthVersionMax="45" xr10:uidLastSave="{00000000-0000-0000-0000-000000000000}"/>
  <bookViews>
    <workbookView xWindow="0" yWindow="460" windowWidth="28800" windowHeight="16280" activeTab="1" xr2:uid="{D8186E48-08C9-D844-81C9-27CC2939AA6C}"/>
  </bookViews>
  <sheets>
    <sheet name="Annual" sheetId="2" r:id="rId1"/>
    <sheet name="Monthly Tim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M11" i="1" l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F10" i="1"/>
  <c r="O10" i="1" s="1"/>
  <c r="E10" i="1"/>
  <c r="D10" i="1"/>
  <c r="C10" i="1"/>
  <c r="B10" i="1"/>
  <c r="N33" i="1"/>
  <c r="N32" i="1"/>
  <c r="N31" i="1"/>
  <c r="O31" i="1" s="1"/>
  <c r="N30" i="1"/>
  <c r="N29" i="1"/>
  <c r="O29" i="1" s="1"/>
  <c r="N28" i="1"/>
  <c r="N27" i="1"/>
  <c r="N26" i="1"/>
  <c r="O26" i="1" s="1"/>
  <c r="N25" i="1"/>
  <c r="N24" i="1"/>
  <c r="N23" i="1"/>
  <c r="O23" i="1" s="1"/>
  <c r="N22" i="1"/>
  <c r="N21" i="1"/>
  <c r="O21" i="1" s="1"/>
  <c r="N20" i="1"/>
  <c r="N19" i="1"/>
  <c r="N18" i="1"/>
  <c r="O18" i="1" s="1"/>
  <c r="N17" i="1"/>
  <c r="N16" i="1"/>
  <c r="N12" i="1"/>
  <c r="N11" i="1"/>
  <c r="N10" i="1"/>
  <c r="N9" i="1"/>
  <c r="O9" i="1" s="1"/>
  <c r="O33" i="1"/>
  <c r="O32" i="1"/>
  <c r="O30" i="1"/>
  <c r="O28" i="1"/>
  <c r="O27" i="1"/>
  <c r="O25" i="1"/>
  <c r="O24" i="1"/>
  <c r="O22" i="1"/>
  <c r="O20" i="1"/>
  <c r="O19" i="1"/>
  <c r="O17" i="1"/>
  <c r="O16" i="1"/>
  <c r="O12" i="1"/>
  <c r="N27" i="2"/>
  <c r="O34" i="2"/>
  <c r="O13" i="2"/>
  <c r="N10" i="2"/>
  <c r="B33" i="2"/>
  <c r="B34" i="2" s="1"/>
  <c r="N32" i="2"/>
  <c r="M34" i="2"/>
  <c r="L34" i="2"/>
  <c r="K34" i="2"/>
  <c r="J34" i="2"/>
  <c r="I34" i="2"/>
  <c r="H34" i="2"/>
  <c r="G34" i="2"/>
  <c r="F34" i="2"/>
  <c r="E34" i="2"/>
  <c r="D34" i="2"/>
  <c r="C34" i="2"/>
  <c r="N31" i="2"/>
  <c r="N30" i="2"/>
  <c r="N29" i="2"/>
  <c r="N28" i="2"/>
  <c r="N26" i="2"/>
  <c r="N25" i="2"/>
  <c r="N24" i="2"/>
  <c r="N23" i="2"/>
  <c r="N22" i="2"/>
  <c r="N21" i="2"/>
  <c r="N20" i="2"/>
  <c r="N19" i="2"/>
  <c r="N18" i="2"/>
  <c r="N17" i="2"/>
  <c r="N16" i="2"/>
  <c r="M13" i="2"/>
  <c r="L13" i="2"/>
  <c r="K13" i="2"/>
  <c r="J13" i="2"/>
  <c r="I13" i="2"/>
  <c r="H13" i="2"/>
  <c r="G13" i="2"/>
  <c r="G36" i="2" s="1"/>
  <c r="F13" i="2"/>
  <c r="E13" i="2"/>
  <c r="D13" i="2"/>
  <c r="C13" i="2"/>
  <c r="B13" i="2"/>
  <c r="N12" i="2"/>
  <c r="N11" i="2"/>
  <c r="N9" i="2"/>
  <c r="O11" i="1" l="1"/>
  <c r="O34" i="1"/>
  <c r="O13" i="1"/>
  <c r="O36" i="2"/>
  <c r="E36" i="2"/>
  <c r="H36" i="2"/>
  <c r="N33" i="2"/>
  <c r="N34" i="2" s="1"/>
  <c r="C36" i="2"/>
  <c r="K36" i="2"/>
  <c r="F36" i="2"/>
  <c r="J36" i="2"/>
  <c r="N13" i="2"/>
  <c r="B36" i="2"/>
  <c r="M36" i="2"/>
  <c r="D36" i="2"/>
  <c r="L36" i="2"/>
  <c r="I36" i="2"/>
  <c r="M34" i="1"/>
  <c r="L34" i="1"/>
  <c r="K34" i="1"/>
  <c r="J34" i="1"/>
  <c r="I34" i="1"/>
  <c r="H34" i="1"/>
  <c r="G34" i="1"/>
  <c r="F34" i="1"/>
  <c r="E34" i="1"/>
  <c r="D34" i="1"/>
  <c r="C34" i="1"/>
  <c r="B34" i="1"/>
  <c r="M13" i="1"/>
  <c r="L13" i="1"/>
  <c r="K13" i="1"/>
  <c r="J13" i="1"/>
  <c r="I13" i="1"/>
  <c r="H13" i="1"/>
  <c r="G13" i="1"/>
  <c r="F13" i="1"/>
  <c r="E13" i="1"/>
  <c r="D13" i="1"/>
  <c r="C13" i="1"/>
  <c r="B13" i="1"/>
  <c r="N36" i="2" l="1"/>
  <c r="D36" i="1"/>
  <c r="L36" i="1"/>
  <c r="M36" i="1"/>
  <c r="I36" i="1"/>
  <c r="E36" i="1"/>
  <c r="H36" i="1"/>
  <c r="F36" i="1"/>
  <c r="N34" i="1"/>
  <c r="B36" i="1"/>
  <c r="J36" i="1"/>
  <c r="N13" i="1"/>
  <c r="C36" i="1"/>
  <c r="G36" i="1"/>
  <c r="K36" i="1"/>
  <c r="N36" i="1" l="1"/>
</calcChain>
</file>

<file path=xl/sharedStrings.xml><?xml version="1.0" encoding="utf-8"?>
<sst xmlns="http://schemas.openxmlformats.org/spreadsheetml/2006/main" count="87" uniqueCount="54">
  <si>
    <t>Profit and Loss</t>
  </si>
  <si>
    <t>De Mo Company</t>
  </si>
  <si>
    <t>(part of the Right Source Group)</t>
  </si>
  <si>
    <t>Account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</si>
  <si>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</si>
  <si>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</si>
  <si>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</si>
  <si>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</si>
  <si>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</si>
  <si>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</si>
  <si>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</si>
  <si>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</si>
  <si>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</si>
  <si>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</si>
  <si>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</si>
  <si>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</si>
  <si>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</si>
  <si>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Income</t>
  </si>
  <si>
    <t>Total Income</t>
  </si>
  <si>
    <t>Less Expenses</t>
  </si>
  <si>
    <t>Advertising</t>
  </si>
  <si>
    <t>Bank Fees</t>
  </si>
  <si>
    <t>Cleaning</t>
  </si>
  <si>
    <t>Computers &amp; IT</t>
  </si>
  <si>
    <t>Consulting &amp; Accounting</t>
  </si>
  <si>
    <t>Insurance</t>
  </si>
  <si>
    <t>Legal expenses</t>
  </si>
  <si>
    <t>Licences &amp; Memberships</t>
  </si>
  <si>
    <t>Light, Power, Heating</t>
  </si>
  <si>
    <t>Office Expenses</t>
  </si>
  <si>
    <t>Printing &amp; Stationery</t>
  </si>
  <si>
    <t>Rent</t>
  </si>
  <si>
    <t>Subscriptions</t>
  </si>
  <si>
    <t>Telephone &amp; Internet</t>
  </si>
  <si>
    <t>Training</t>
  </si>
  <si>
    <t>Wages and Salaries</t>
  </si>
  <si>
    <t>Total Expenses</t>
  </si>
  <si>
    <t>Profit</t>
  </si>
  <si>
    <t>Notes</t>
  </si>
  <si>
    <t>Prior Year</t>
  </si>
  <si>
    <t>Grant Income - State</t>
  </si>
  <si>
    <t>Grant Income - Federal</t>
  </si>
  <si>
    <t>Service Delivery</t>
  </si>
  <si>
    <t>Donations</t>
  </si>
  <si>
    <t>Core</t>
  </si>
  <si>
    <t>Key Donation - Computers</t>
  </si>
  <si>
    <t>Key Donation - Laundry</t>
  </si>
  <si>
    <t>Grant 1</t>
  </si>
  <si>
    <t>Grant 2</t>
  </si>
  <si>
    <t>Grant 3</t>
  </si>
  <si>
    <t>Overhead Allocation</t>
  </si>
  <si>
    <t>Project Expenditure</t>
  </si>
  <si>
    <t>Check</t>
  </si>
  <si>
    <t>Increase in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</si>
</sst>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6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BEBEB"/>
      </top>
      <bottom/>
      <diagonal/>
    </border>
    <border>
      <left/>
      <right/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5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1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6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4" fillId="0" borderId="7" xfId="0" applyNumberFormat="1" applyFont="1" applyBorder="1" applyAlignment="1">
      <alignment horizontal="left" vertical="center"/>
    </xf>
    <xf numFmtId="38" fontId="5" fillId="2" borderId="4" xfId="0" applyNumberFormat="1" applyFont="1" applyFill="1" applyBorder="1" applyAlignment="1">
      <alignment horizontal="left" vertical="center"/>
    </xf>
    <xf numFmtId="38" fontId="4" fillId="0" borderId="11" xfId="0" applyNumberFormat="1" applyFont="1" applyBorder="1" applyAlignment="1">
      <alignment horizontal="left" vertical="center"/>
    </xf>
    <xf numFmtId="38" fontId="5" fillId="0" borderId="16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6615-0F5E-E945-8ACF-F5E4FC1E1381}">
  <sheetPr>
    <pageSetUpPr fitToPage="1"/>
  </sheetPr>
  <dimension ref="A1:P37"/>
  <sheetViews>
    <sheetView showGridLines="0" topLeftCell="A5" zoomScaleNormal="100" workbookViewId="0">
      <selection activeCell="N25" sqref="N25"/>
    </sheetView>
  </sheetViews>
  <sheetFormatPr baseColWidth="10" defaultColWidth="11" defaultRowHeight="16" x14ac:dyDescent="0.2"/>
  <cols>
    <col min="1" max="1" width="20.5" bestFit="1" customWidth="1"/>
    <col min="2" max="15" width="10.6640625" customWidth="1"/>
    <col min="16" max="16" width="34.33203125" customWidth="1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6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42" x14ac:dyDescent="0.2">
      <c r="A6" s="33" t="s">
        <v>3</v>
      </c>
      <c r="B6" s="34" t="s">
        <v>44</v>
      </c>
      <c r="C6" s="42" t="s">
        <v>45</v>
      </c>
      <c r="D6" s="42" t="s">
        <v>46</v>
      </c>
      <c r="E6" s="42" t="s">
        <v>47</v>
      </c>
      <c r="F6" s="42" t="s">
        <v>48</v>
      </c>
      <c r="G6" s="42" t="s">
        <v>49</v>
      </c>
      <c r="H6" s="42"/>
      <c r="I6" s="42"/>
      <c r="J6" s="42"/>
      <c r="K6" s="42"/>
      <c r="L6" s="42"/>
      <c r="M6" s="35"/>
      <c r="N6" s="36" t="s">
        <v>16</v>
      </c>
      <c r="O6" s="36" t="s">
        <v>39</v>
      </c>
      <c r="P6" s="36" t="s">
        <v>38</v>
      </c>
    </row>
    <row r="7" spans="1:1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1"/>
      <c r="O7" s="11"/>
      <c r="P7" s="11"/>
    </row>
    <row r="8" spans="1:16" x14ac:dyDescent="0.2">
      <c r="A8" s="12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7"/>
      <c r="N8" s="14"/>
      <c r="O8" s="14"/>
      <c r="P8" s="37"/>
    </row>
    <row r="9" spans="1:16" x14ac:dyDescent="0.2">
      <c r="A9" s="15" t="s">
        <v>40</v>
      </c>
      <c r="B9" s="20"/>
      <c r="C9" s="20"/>
      <c r="D9" s="20"/>
      <c r="E9" s="20">
        <v>400000</v>
      </c>
      <c r="F9" s="20"/>
      <c r="G9" s="20"/>
      <c r="H9" s="20"/>
      <c r="I9" s="20"/>
      <c r="J9" s="20"/>
      <c r="K9" s="20"/>
      <c r="L9" s="20"/>
      <c r="M9" s="20"/>
      <c r="N9" s="22">
        <f>SUM(B9:M9)</f>
        <v>400000</v>
      </c>
      <c r="O9" s="22">
        <v>295000</v>
      </c>
      <c r="P9" s="38" t="s">
        <v>53</v>
      </c>
    </row>
    <row r="10" spans="1:16" x14ac:dyDescent="0.2">
      <c r="A10" s="15" t="s">
        <v>41</v>
      </c>
      <c r="B10" s="20"/>
      <c r="C10" s="20"/>
      <c r="D10" s="20"/>
      <c r="E10" s="20"/>
      <c r="F10" s="20">
        <v>200000</v>
      </c>
      <c r="G10" s="20">
        <v>50000</v>
      </c>
      <c r="H10" s="20"/>
      <c r="I10" s="20"/>
      <c r="J10" s="20"/>
      <c r="K10" s="20"/>
      <c r="L10" s="20"/>
      <c r="M10" s="20"/>
      <c r="N10" s="22">
        <f>SUM(B10:M10)</f>
        <v>250000</v>
      </c>
      <c r="O10" s="22">
        <v>270000</v>
      </c>
      <c r="P10" s="38"/>
    </row>
    <row r="11" spans="1:16" x14ac:dyDescent="0.2">
      <c r="A11" s="15" t="s">
        <v>42</v>
      </c>
      <c r="B11" s="20">
        <v>200000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>
        <f t="shared" ref="N11:N12" si="0">SUM(B11:M11)</f>
        <v>200000</v>
      </c>
      <c r="O11" s="22">
        <v>198564</v>
      </c>
      <c r="P11" s="38"/>
    </row>
    <row r="12" spans="1:16" x14ac:dyDescent="0.2">
      <c r="A12" s="15" t="s">
        <v>43</v>
      </c>
      <c r="B12" s="20">
        <v>80000</v>
      </c>
      <c r="C12" s="20">
        <v>50000</v>
      </c>
      <c r="D12" s="20">
        <v>10000</v>
      </c>
      <c r="E12" s="20"/>
      <c r="F12" s="20"/>
      <c r="G12" s="20"/>
      <c r="H12" s="20"/>
      <c r="I12" s="20"/>
      <c r="J12" s="20"/>
      <c r="K12" s="20"/>
      <c r="L12" s="20"/>
      <c r="M12" s="20"/>
      <c r="N12" s="22">
        <f t="shared" si="0"/>
        <v>140000</v>
      </c>
      <c r="O12" s="22">
        <v>128960</v>
      </c>
      <c r="P12" s="38"/>
    </row>
    <row r="13" spans="1:16" x14ac:dyDescent="0.2">
      <c r="A13" s="29" t="s">
        <v>18</v>
      </c>
      <c r="B13" s="30">
        <f t="shared" ref="B13:O13" si="1">SUM(B9:B12)</f>
        <v>280000</v>
      </c>
      <c r="C13" s="30">
        <f t="shared" si="1"/>
        <v>50000</v>
      </c>
      <c r="D13" s="30">
        <f t="shared" si="1"/>
        <v>10000</v>
      </c>
      <c r="E13" s="30">
        <f t="shared" si="1"/>
        <v>400000</v>
      </c>
      <c r="F13" s="30">
        <f t="shared" si="1"/>
        <v>200000</v>
      </c>
      <c r="G13" s="30">
        <f t="shared" si="1"/>
        <v>50000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1">
        <f t="shared" si="1"/>
        <v>0</v>
      </c>
      <c r="N13" s="32">
        <f t="shared" si="1"/>
        <v>990000</v>
      </c>
      <c r="O13" s="32">
        <f t="shared" si="1"/>
        <v>892524</v>
      </c>
      <c r="P13" s="39"/>
    </row>
    <row r="14" spans="1:16" x14ac:dyDescent="0.2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2"/>
      <c r="O14" s="22"/>
      <c r="P14" s="38"/>
    </row>
    <row r="15" spans="1:16" x14ac:dyDescent="0.2">
      <c r="A15" s="12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2"/>
      <c r="O15" s="22"/>
      <c r="P15" s="38"/>
    </row>
    <row r="16" spans="1:16" x14ac:dyDescent="0.2">
      <c r="A16" s="15" t="s">
        <v>20</v>
      </c>
      <c r="B16" s="20">
        <v>7000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2">
        <f t="shared" ref="N16:N33" si="2">SUM(B16:M16)</f>
        <v>7000</v>
      </c>
      <c r="O16" s="22">
        <v>3688.05</v>
      </c>
      <c r="P16" s="38"/>
    </row>
    <row r="17" spans="1:16" x14ac:dyDescent="0.2">
      <c r="A17" s="15" t="s">
        <v>21</v>
      </c>
      <c r="B17" s="20">
        <v>1800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>
        <f t="shared" si="2"/>
        <v>1800</v>
      </c>
      <c r="O17" s="22">
        <v>1575</v>
      </c>
      <c r="P17" s="38"/>
    </row>
    <row r="18" spans="1:16" x14ac:dyDescent="0.2">
      <c r="A18" s="17" t="s">
        <v>22</v>
      </c>
      <c r="B18" s="23">
        <v>2000</v>
      </c>
      <c r="C18" s="23"/>
      <c r="D18" s="23">
        <v>10000</v>
      </c>
      <c r="E18" s="23"/>
      <c r="F18" s="23"/>
      <c r="G18" s="23"/>
      <c r="H18" s="23"/>
      <c r="I18" s="23"/>
      <c r="J18" s="23"/>
      <c r="K18" s="23"/>
      <c r="L18" s="23"/>
      <c r="M18" s="24"/>
      <c r="N18" s="25">
        <f t="shared" si="2"/>
        <v>12000</v>
      </c>
      <c r="O18" s="25">
        <v>12000</v>
      </c>
      <c r="P18" s="40"/>
    </row>
    <row r="19" spans="1:16" x14ac:dyDescent="0.2">
      <c r="A19" s="15" t="s">
        <v>23</v>
      </c>
      <c r="B19" s="20">
        <v>0</v>
      </c>
      <c r="C19" s="20">
        <v>50000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2">
        <f t="shared" si="2"/>
        <v>50000</v>
      </c>
      <c r="O19" s="22">
        <v>46734.2</v>
      </c>
      <c r="P19" s="38"/>
    </row>
    <row r="20" spans="1:16" x14ac:dyDescent="0.2">
      <c r="A20" s="15" t="s">
        <v>24</v>
      </c>
      <c r="B20" s="20">
        <v>12000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2">
        <f t="shared" si="2"/>
        <v>12000</v>
      </c>
      <c r="O20" s="22">
        <v>14169.09</v>
      </c>
      <c r="P20" s="38"/>
    </row>
    <row r="21" spans="1:16" x14ac:dyDescent="0.2">
      <c r="A21" s="15" t="s">
        <v>25</v>
      </c>
      <c r="B21" s="20">
        <v>8551.4500000000007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2">
        <f t="shared" si="2"/>
        <v>8551.4500000000007</v>
      </c>
      <c r="O21" s="22">
        <v>8551.4500000000007</v>
      </c>
      <c r="P21" s="38"/>
    </row>
    <row r="22" spans="1:16" x14ac:dyDescent="0.2">
      <c r="A22" s="15" t="s">
        <v>26</v>
      </c>
      <c r="B22" s="20">
        <v>1670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2">
        <f t="shared" si="2"/>
        <v>1670</v>
      </c>
      <c r="O22" s="22">
        <v>1670</v>
      </c>
      <c r="P22" s="38"/>
    </row>
    <row r="23" spans="1:16" x14ac:dyDescent="0.2">
      <c r="A23" s="15" t="s">
        <v>27</v>
      </c>
      <c r="B23" s="20">
        <v>3046.63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2">
        <f t="shared" si="2"/>
        <v>3046.63</v>
      </c>
      <c r="O23" s="22">
        <v>3046.63</v>
      </c>
      <c r="P23" s="38"/>
    </row>
    <row r="24" spans="1:16" x14ac:dyDescent="0.2">
      <c r="A24" s="17" t="s">
        <v>28</v>
      </c>
      <c r="B24" s="23">
        <v>6617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5">
        <f t="shared" si="2"/>
        <v>6617</v>
      </c>
      <c r="O24" s="25">
        <v>6451</v>
      </c>
      <c r="P24" s="40"/>
    </row>
    <row r="25" spans="1:16" x14ac:dyDescent="0.2">
      <c r="A25" s="17" t="s">
        <v>29</v>
      </c>
      <c r="B25" s="23">
        <v>14000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>
        <f t="shared" si="2"/>
        <v>14000</v>
      </c>
      <c r="O25" s="25">
        <v>17262.95</v>
      </c>
      <c r="P25" s="40"/>
    </row>
    <row r="26" spans="1:16" x14ac:dyDescent="0.2">
      <c r="A26" s="15" t="s">
        <v>30</v>
      </c>
      <c r="B26" s="20">
        <v>878.67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2">
        <f t="shared" si="2"/>
        <v>878.67</v>
      </c>
      <c r="O26" s="22">
        <v>878.67</v>
      </c>
      <c r="P26" s="38"/>
    </row>
    <row r="27" spans="1:16" x14ac:dyDescent="0.2">
      <c r="A27" s="15" t="s">
        <v>51</v>
      </c>
      <c r="B27" s="20">
        <v>0</v>
      </c>
      <c r="C27" s="20"/>
      <c r="D27" s="20"/>
      <c r="E27" s="20"/>
      <c r="F27" s="20"/>
      <c r="G27" s="20">
        <v>50000</v>
      </c>
      <c r="H27" s="20"/>
      <c r="I27" s="20"/>
      <c r="J27" s="20"/>
      <c r="K27" s="20"/>
      <c r="L27" s="20"/>
      <c r="M27" s="21"/>
      <c r="N27" s="22">
        <f t="shared" si="2"/>
        <v>50000</v>
      </c>
      <c r="O27" s="22">
        <v>0</v>
      </c>
      <c r="P27" s="38"/>
    </row>
    <row r="28" spans="1:16" x14ac:dyDescent="0.2">
      <c r="A28" s="17" t="s">
        <v>31</v>
      </c>
      <c r="B28" s="23">
        <v>38000</v>
      </c>
      <c r="C28" s="23"/>
      <c r="D28" s="23"/>
      <c r="E28" s="23">
        <v>20000</v>
      </c>
      <c r="F28" s="23"/>
      <c r="G28" s="23"/>
      <c r="H28" s="23"/>
      <c r="I28" s="23"/>
      <c r="J28" s="23"/>
      <c r="K28" s="23"/>
      <c r="L28" s="23"/>
      <c r="M28" s="23"/>
      <c r="N28" s="25">
        <f t="shared" si="2"/>
        <v>58000</v>
      </c>
      <c r="O28" s="25">
        <v>48000</v>
      </c>
      <c r="P28" s="40"/>
    </row>
    <row r="29" spans="1:16" x14ac:dyDescent="0.2">
      <c r="A29" s="15" t="s">
        <v>32</v>
      </c>
      <c r="B29" s="20">
        <v>14000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>
        <f t="shared" si="2"/>
        <v>14000</v>
      </c>
      <c r="O29" s="22">
        <v>11222.36</v>
      </c>
      <c r="P29" s="38"/>
    </row>
    <row r="30" spans="1:16" x14ac:dyDescent="0.2">
      <c r="A30" s="17" t="s">
        <v>33</v>
      </c>
      <c r="B30" s="23">
        <v>10320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25">
        <f t="shared" si="2"/>
        <v>10320</v>
      </c>
      <c r="O30" s="25">
        <v>10320</v>
      </c>
      <c r="P30" s="40"/>
    </row>
    <row r="31" spans="1:16" x14ac:dyDescent="0.2">
      <c r="A31" s="15" t="s">
        <v>34</v>
      </c>
      <c r="B31" s="20">
        <v>11815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2">
        <f t="shared" si="2"/>
        <v>11815</v>
      </c>
      <c r="O31" s="22">
        <v>11815</v>
      </c>
      <c r="P31" s="38"/>
    </row>
    <row r="32" spans="1:16" x14ac:dyDescent="0.2">
      <c r="A32" s="15" t="s">
        <v>35</v>
      </c>
      <c r="B32" s="20">
        <v>160000</v>
      </c>
      <c r="C32" s="20"/>
      <c r="D32" s="20"/>
      <c r="E32" s="20">
        <v>380000</v>
      </c>
      <c r="F32" s="20">
        <v>190000</v>
      </c>
      <c r="G32" s="20"/>
      <c r="H32" s="20"/>
      <c r="I32" s="20"/>
      <c r="J32" s="20"/>
      <c r="K32" s="20"/>
      <c r="L32" s="20"/>
      <c r="M32" s="20"/>
      <c r="N32" s="22">
        <f t="shared" ref="N32" si="3">SUM(B32:M32)</f>
        <v>730000</v>
      </c>
      <c r="O32" s="22">
        <v>677107.69310000003</v>
      </c>
      <c r="P32" s="38"/>
    </row>
    <row r="33" spans="1:16" x14ac:dyDescent="0.2">
      <c r="A33" s="15" t="s">
        <v>50</v>
      </c>
      <c r="B33" s="20">
        <f>-SUM(C33:M33)</f>
        <v>-10000</v>
      </c>
      <c r="C33" s="20"/>
      <c r="D33" s="20"/>
      <c r="E33" s="20"/>
      <c r="F33" s="20">
        <v>10000</v>
      </c>
      <c r="G33" s="20"/>
      <c r="H33" s="20"/>
      <c r="I33" s="20"/>
      <c r="J33" s="20"/>
      <c r="K33" s="20"/>
      <c r="L33" s="20"/>
      <c r="M33" s="20"/>
      <c r="N33" s="22">
        <f t="shared" si="2"/>
        <v>0</v>
      </c>
      <c r="O33" s="22">
        <v>0</v>
      </c>
      <c r="P33" s="38"/>
    </row>
    <row r="34" spans="1:16" x14ac:dyDescent="0.2">
      <c r="A34" s="29" t="s">
        <v>36</v>
      </c>
      <c r="B34" s="30">
        <f t="shared" ref="B34:O34" si="4">SUM(B16:B33)</f>
        <v>281698.75</v>
      </c>
      <c r="C34" s="30">
        <f t="shared" si="4"/>
        <v>50000</v>
      </c>
      <c r="D34" s="30">
        <f t="shared" si="4"/>
        <v>10000</v>
      </c>
      <c r="E34" s="30">
        <f t="shared" si="4"/>
        <v>400000</v>
      </c>
      <c r="F34" s="30">
        <f t="shared" si="4"/>
        <v>200000</v>
      </c>
      <c r="G34" s="30">
        <f t="shared" si="4"/>
        <v>50000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1">
        <f t="shared" si="4"/>
        <v>0</v>
      </c>
      <c r="N34" s="32">
        <f t="shared" si="4"/>
        <v>991698.75</v>
      </c>
      <c r="O34" s="32">
        <f t="shared" si="4"/>
        <v>874492.09309999994</v>
      </c>
      <c r="P34" s="39"/>
    </row>
    <row r="35" spans="1:16" x14ac:dyDescent="0.2">
      <c r="A35" s="1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2"/>
      <c r="O35" s="22"/>
      <c r="P35" s="38"/>
    </row>
    <row r="36" spans="1:16" ht="17" thickBot="1" x14ac:dyDescent="0.25">
      <c r="A36" s="19" t="s">
        <v>37</v>
      </c>
      <c r="B36" s="26">
        <f t="shared" ref="B36:O36" si="5">B13-B34</f>
        <v>-1698.75</v>
      </c>
      <c r="C36" s="26">
        <f t="shared" si="5"/>
        <v>0</v>
      </c>
      <c r="D36" s="26">
        <f t="shared" si="5"/>
        <v>0</v>
      </c>
      <c r="E36" s="26">
        <f t="shared" si="5"/>
        <v>0</v>
      </c>
      <c r="F36" s="26">
        <f t="shared" si="5"/>
        <v>0</v>
      </c>
      <c r="G36" s="26">
        <f t="shared" si="5"/>
        <v>0</v>
      </c>
      <c r="H36" s="26">
        <f t="shared" si="5"/>
        <v>0</v>
      </c>
      <c r="I36" s="26">
        <f t="shared" si="5"/>
        <v>0</v>
      </c>
      <c r="J36" s="26">
        <f t="shared" si="5"/>
        <v>0</v>
      </c>
      <c r="K36" s="26">
        <f t="shared" si="5"/>
        <v>0</v>
      </c>
      <c r="L36" s="26">
        <f t="shared" si="5"/>
        <v>0</v>
      </c>
      <c r="M36" s="27">
        <f t="shared" si="5"/>
        <v>0</v>
      </c>
      <c r="N36" s="28">
        <f t="shared" si="5"/>
        <v>-1698.75</v>
      </c>
      <c r="O36" s="28">
        <f t="shared" si="5"/>
        <v>18031.90690000006</v>
      </c>
      <c r="P36" s="41"/>
    </row>
    <row r="37" spans="1:16" ht="17" thickTop="1" x14ac:dyDescent="0.2"/>
  </sheetData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53F-D0F7-354B-BCA7-4BD5D7DEFADC}">
  <sheetPr>
    <pageSetUpPr fitToPage="1"/>
  </sheetPr>
  <dimension ref="A1:P37"/>
  <sheetViews>
    <sheetView showGridLines="0" tabSelected="1" topLeftCell="A3" zoomScaleNormal="100" workbookViewId="0">
      <selection activeCell="F36" sqref="F36"/>
    </sheetView>
  </sheetViews>
  <sheetFormatPr baseColWidth="10" defaultColWidth="11" defaultRowHeight="16" x14ac:dyDescent="0.2"/>
  <cols>
    <col min="1" max="1" width="20.5" bestFit="1" customWidth="1"/>
    <col min="2" max="15" width="10.6640625" customWidth="1"/>
    <col min="16" max="16" width="34.33203125" customWidth="1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6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5" t="s">
        <v>15</v>
      </c>
      <c r="N6" s="36" t="s">
        <v>16</v>
      </c>
      <c r="O6" s="36" t="s">
        <v>52</v>
      </c>
      <c r="P6" s="36" t="s">
        <v>38</v>
      </c>
    </row>
    <row r="7" spans="1:1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1"/>
      <c r="O7" s="11"/>
      <c r="P7" s="11"/>
    </row>
    <row r="8" spans="1:16" x14ac:dyDescent="0.2">
      <c r="A8" s="12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7"/>
      <c r="N8" s="14"/>
      <c r="O8" s="14"/>
      <c r="P8" s="37"/>
    </row>
    <row r="9" spans="1:16" x14ac:dyDescent="0.2">
      <c r="A9" s="15" t="s">
        <v>40</v>
      </c>
      <c r="B9" s="20"/>
      <c r="C9" s="20">
        <v>100000</v>
      </c>
      <c r="D9" s="20"/>
      <c r="E9" s="20"/>
      <c r="F9" s="20">
        <v>100000</v>
      </c>
      <c r="G9" s="20"/>
      <c r="H9" s="20"/>
      <c r="I9" s="20">
        <v>100000</v>
      </c>
      <c r="J9" s="20"/>
      <c r="K9" s="20"/>
      <c r="L9" s="20">
        <v>100000</v>
      </c>
      <c r="M9" s="20"/>
      <c r="N9" s="22">
        <f>Annual!N9</f>
        <v>400000</v>
      </c>
      <c r="O9" s="22">
        <f>N9-SUM(B9:M9)</f>
        <v>0</v>
      </c>
      <c r="P9" s="38"/>
    </row>
    <row r="10" spans="1:16" x14ac:dyDescent="0.2">
      <c r="A10" s="15" t="s">
        <v>41</v>
      </c>
      <c r="B10" s="20">
        <f>200000/12</f>
        <v>16666.666666666668</v>
      </c>
      <c r="C10" s="20">
        <f t="shared" ref="C10:M11" si="0">200000/12</f>
        <v>16666.666666666668</v>
      </c>
      <c r="D10" s="20">
        <f t="shared" si="0"/>
        <v>16666.666666666668</v>
      </c>
      <c r="E10" s="20">
        <f t="shared" si="0"/>
        <v>16666.666666666668</v>
      </c>
      <c r="F10" s="20">
        <f t="shared" si="0"/>
        <v>16666.666666666668</v>
      </c>
      <c r="G10" s="20">
        <f>200000/12+50000</f>
        <v>66666.666666666672</v>
      </c>
      <c r="H10" s="20">
        <f t="shared" si="0"/>
        <v>16666.666666666668</v>
      </c>
      <c r="I10" s="20">
        <f t="shared" si="0"/>
        <v>16666.666666666668</v>
      </c>
      <c r="J10" s="20">
        <f t="shared" si="0"/>
        <v>16666.666666666668</v>
      </c>
      <c r="K10" s="20">
        <f t="shared" si="0"/>
        <v>16666.666666666668</v>
      </c>
      <c r="L10" s="20">
        <f t="shared" si="0"/>
        <v>16666.666666666668</v>
      </c>
      <c r="M10" s="20">
        <f t="shared" si="0"/>
        <v>16666.666666666668</v>
      </c>
      <c r="N10" s="22">
        <f>Annual!N10</f>
        <v>250000</v>
      </c>
      <c r="O10" s="22">
        <f t="shared" ref="O10:O12" si="1">N10-SUM(B10:M10)</f>
        <v>0</v>
      </c>
      <c r="P10" s="38"/>
    </row>
    <row r="11" spans="1:16" x14ac:dyDescent="0.2">
      <c r="A11" s="15" t="s">
        <v>42</v>
      </c>
      <c r="B11" s="20">
        <f t="shared" ref="B11" si="2">200000/12</f>
        <v>16666.666666666668</v>
      </c>
      <c r="C11" s="20">
        <f t="shared" si="0"/>
        <v>16666.666666666668</v>
      </c>
      <c r="D11" s="20">
        <f t="shared" si="0"/>
        <v>16666.666666666668</v>
      </c>
      <c r="E11" s="20">
        <f t="shared" si="0"/>
        <v>16666.666666666668</v>
      </c>
      <c r="F11" s="20">
        <f t="shared" si="0"/>
        <v>16666.666666666668</v>
      </c>
      <c r="G11" s="20">
        <f t="shared" si="0"/>
        <v>16666.666666666668</v>
      </c>
      <c r="H11" s="20">
        <f t="shared" si="0"/>
        <v>16666.666666666668</v>
      </c>
      <c r="I11" s="20">
        <f t="shared" si="0"/>
        <v>16666.666666666668</v>
      </c>
      <c r="J11" s="20">
        <f t="shared" si="0"/>
        <v>16666.666666666668</v>
      </c>
      <c r="K11" s="20">
        <f t="shared" si="0"/>
        <v>16666.666666666668</v>
      </c>
      <c r="L11" s="20">
        <f t="shared" si="0"/>
        <v>16666.666666666668</v>
      </c>
      <c r="M11" s="20">
        <f t="shared" si="0"/>
        <v>16666.666666666668</v>
      </c>
      <c r="N11" s="22">
        <f>Annual!N11</f>
        <v>200000</v>
      </c>
      <c r="O11" s="22">
        <f t="shared" si="1"/>
        <v>0</v>
      </c>
      <c r="P11" s="38"/>
    </row>
    <row r="12" spans="1:16" x14ac:dyDescent="0.2">
      <c r="A12" s="15" t="s">
        <v>43</v>
      </c>
      <c r="B12" s="20">
        <v>5000</v>
      </c>
      <c r="C12" s="20">
        <v>5000</v>
      </c>
      <c r="D12" s="20">
        <v>5000</v>
      </c>
      <c r="E12" s="20">
        <v>5000</v>
      </c>
      <c r="F12" s="20">
        <v>5000</v>
      </c>
      <c r="G12" s="20">
        <v>30000</v>
      </c>
      <c r="H12" s="20">
        <v>5000</v>
      </c>
      <c r="I12" s="20">
        <v>5000</v>
      </c>
      <c r="J12" s="20">
        <v>15000</v>
      </c>
      <c r="K12" s="20">
        <v>5000</v>
      </c>
      <c r="L12" s="20">
        <v>5000</v>
      </c>
      <c r="M12" s="20">
        <v>50000</v>
      </c>
      <c r="N12" s="22">
        <f>Annual!N12</f>
        <v>140000</v>
      </c>
      <c r="O12" s="22">
        <f t="shared" si="1"/>
        <v>0</v>
      </c>
      <c r="P12" s="38"/>
    </row>
    <row r="13" spans="1:16" x14ac:dyDescent="0.2">
      <c r="A13" s="29" t="s">
        <v>18</v>
      </c>
      <c r="B13" s="30">
        <f t="shared" ref="B13:O13" si="3">SUM(B9:B12)</f>
        <v>38333.333333333336</v>
      </c>
      <c r="C13" s="30">
        <f t="shared" si="3"/>
        <v>138333.33333333334</v>
      </c>
      <c r="D13" s="30">
        <f t="shared" si="3"/>
        <v>38333.333333333336</v>
      </c>
      <c r="E13" s="30">
        <f t="shared" si="3"/>
        <v>38333.333333333336</v>
      </c>
      <c r="F13" s="30">
        <f t="shared" si="3"/>
        <v>138333.33333333334</v>
      </c>
      <c r="G13" s="30">
        <f t="shared" si="3"/>
        <v>113333.33333333334</v>
      </c>
      <c r="H13" s="30">
        <f t="shared" si="3"/>
        <v>38333.333333333336</v>
      </c>
      <c r="I13" s="30">
        <f t="shared" si="3"/>
        <v>138333.33333333334</v>
      </c>
      <c r="J13" s="30">
        <f t="shared" si="3"/>
        <v>48333.333333333336</v>
      </c>
      <c r="K13" s="30">
        <f t="shared" si="3"/>
        <v>38333.333333333336</v>
      </c>
      <c r="L13" s="30">
        <f t="shared" si="3"/>
        <v>138333.33333333334</v>
      </c>
      <c r="M13" s="31">
        <f t="shared" si="3"/>
        <v>83333.333333333343</v>
      </c>
      <c r="N13" s="32">
        <f t="shared" si="3"/>
        <v>990000</v>
      </c>
      <c r="O13" s="32">
        <f t="shared" si="3"/>
        <v>0</v>
      </c>
      <c r="P13" s="39"/>
    </row>
    <row r="14" spans="1:16" x14ac:dyDescent="0.2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2"/>
      <c r="O14" s="22"/>
      <c r="P14" s="38"/>
    </row>
    <row r="15" spans="1:16" x14ac:dyDescent="0.2">
      <c r="A15" s="12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2"/>
      <c r="O15" s="22"/>
      <c r="P15" s="38"/>
    </row>
    <row r="16" spans="1:16" x14ac:dyDescent="0.2">
      <c r="A16" s="15" t="s">
        <v>20</v>
      </c>
      <c r="B16" s="20">
        <v>500</v>
      </c>
      <c r="C16" s="20">
        <v>500</v>
      </c>
      <c r="D16" s="20">
        <v>500</v>
      </c>
      <c r="E16" s="20">
        <v>0</v>
      </c>
      <c r="F16" s="20">
        <v>2000</v>
      </c>
      <c r="G16" s="20">
        <v>0</v>
      </c>
      <c r="H16" s="20">
        <v>0</v>
      </c>
      <c r="I16" s="20">
        <v>500</v>
      </c>
      <c r="J16" s="20">
        <v>500</v>
      </c>
      <c r="K16" s="20">
        <v>500</v>
      </c>
      <c r="L16" s="20">
        <v>0</v>
      </c>
      <c r="M16" s="21">
        <v>2000</v>
      </c>
      <c r="N16" s="22">
        <f>Annual!N16</f>
        <v>7000</v>
      </c>
      <c r="O16" s="22">
        <f t="shared" ref="O16:O33" si="4">N16-SUM(B16:M16)</f>
        <v>0</v>
      </c>
      <c r="P16" s="38"/>
    </row>
    <row r="17" spans="1:16" x14ac:dyDescent="0.2">
      <c r="A17" s="15" t="s">
        <v>21</v>
      </c>
      <c r="B17" s="20">
        <v>150</v>
      </c>
      <c r="C17" s="20">
        <v>150</v>
      </c>
      <c r="D17" s="20">
        <v>150</v>
      </c>
      <c r="E17" s="20">
        <v>150</v>
      </c>
      <c r="F17" s="20">
        <v>150</v>
      </c>
      <c r="G17" s="20">
        <v>150</v>
      </c>
      <c r="H17" s="20">
        <v>150</v>
      </c>
      <c r="I17" s="20">
        <v>150</v>
      </c>
      <c r="J17" s="20">
        <v>150</v>
      </c>
      <c r="K17" s="20">
        <v>150</v>
      </c>
      <c r="L17" s="20">
        <v>150</v>
      </c>
      <c r="M17" s="20">
        <v>150</v>
      </c>
      <c r="N17" s="22">
        <f>Annual!N17</f>
        <v>1800</v>
      </c>
      <c r="O17" s="22">
        <f t="shared" si="4"/>
        <v>0</v>
      </c>
      <c r="P17" s="38"/>
    </row>
    <row r="18" spans="1:16" x14ac:dyDescent="0.2">
      <c r="A18" s="17" t="s">
        <v>22</v>
      </c>
      <c r="B18" s="23">
        <v>1000</v>
      </c>
      <c r="C18" s="23">
        <v>1000</v>
      </c>
      <c r="D18" s="23">
        <v>1000</v>
      </c>
      <c r="E18" s="23">
        <v>1000</v>
      </c>
      <c r="F18" s="23">
        <v>1000</v>
      </c>
      <c r="G18" s="23">
        <v>1000</v>
      </c>
      <c r="H18" s="23">
        <v>1000</v>
      </c>
      <c r="I18" s="23">
        <v>1000</v>
      </c>
      <c r="J18" s="23">
        <v>1000</v>
      </c>
      <c r="K18" s="23">
        <v>1000</v>
      </c>
      <c r="L18" s="23">
        <v>1000</v>
      </c>
      <c r="M18" s="24">
        <v>1000</v>
      </c>
      <c r="N18" s="25">
        <f>Annual!N18</f>
        <v>12000</v>
      </c>
      <c r="O18" s="25">
        <f t="shared" si="4"/>
        <v>0</v>
      </c>
      <c r="P18" s="40"/>
    </row>
    <row r="19" spans="1:16" x14ac:dyDescent="0.2">
      <c r="A19" s="15" t="s">
        <v>23</v>
      </c>
      <c r="B19" s="20">
        <v>1000</v>
      </c>
      <c r="C19" s="20">
        <v>1000</v>
      </c>
      <c r="D19" s="20">
        <v>1000</v>
      </c>
      <c r="E19" s="20">
        <v>1000</v>
      </c>
      <c r="F19" s="20">
        <v>1000</v>
      </c>
      <c r="G19" s="20">
        <v>20000</v>
      </c>
      <c r="H19" s="20">
        <v>1000</v>
      </c>
      <c r="I19" s="20">
        <v>1000</v>
      </c>
      <c r="J19" s="20">
        <v>20000</v>
      </c>
      <c r="K19" s="20">
        <v>1000</v>
      </c>
      <c r="L19" s="20">
        <v>1000</v>
      </c>
      <c r="M19" s="20">
        <v>1000</v>
      </c>
      <c r="N19" s="22">
        <f>Annual!N19</f>
        <v>50000</v>
      </c>
      <c r="O19" s="22">
        <f t="shared" si="4"/>
        <v>0</v>
      </c>
      <c r="P19" s="38"/>
    </row>
    <row r="20" spans="1:16" x14ac:dyDescent="0.2">
      <c r="A20" s="15" t="s">
        <v>24</v>
      </c>
      <c r="B20" s="20">
        <v>1000</v>
      </c>
      <c r="C20" s="20">
        <v>1000</v>
      </c>
      <c r="D20" s="20">
        <v>1000</v>
      </c>
      <c r="E20" s="20">
        <v>1000</v>
      </c>
      <c r="F20" s="20">
        <v>1000</v>
      </c>
      <c r="G20" s="20">
        <v>1000</v>
      </c>
      <c r="H20" s="20">
        <v>1000</v>
      </c>
      <c r="I20" s="20">
        <v>1000</v>
      </c>
      <c r="J20" s="20">
        <v>1000</v>
      </c>
      <c r="K20" s="20">
        <v>1000</v>
      </c>
      <c r="L20" s="20">
        <v>1000</v>
      </c>
      <c r="M20" s="20">
        <v>1000</v>
      </c>
      <c r="N20" s="22">
        <f>Annual!N20</f>
        <v>12000</v>
      </c>
      <c r="O20" s="22">
        <f t="shared" si="4"/>
        <v>0</v>
      </c>
      <c r="P20" s="38"/>
    </row>
    <row r="21" spans="1:16" x14ac:dyDescent="0.2">
      <c r="A21" s="15" t="s">
        <v>25</v>
      </c>
      <c r="B21" s="20">
        <v>0</v>
      </c>
      <c r="C21" s="20">
        <v>8506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45.45</v>
      </c>
      <c r="N21" s="22">
        <f>Annual!N21</f>
        <v>8551.4500000000007</v>
      </c>
      <c r="O21" s="22">
        <f t="shared" si="4"/>
        <v>0</v>
      </c>
      <c r="P21" s="38"/>
    </row>
    <row r="22" spans="1:16" x14ac:dyDescent="0.2">
      <c r="A22" s="15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1670</v>
      </c>
      <c r="L22" s="20">
        <v>0</v>
      </c>
      <c r="M22" s="21">
        <v>0</v>
      </c>
      <c r="N22" s="22">
        <f>Annual!N22</f>
        <v>1670</v>
      </c>
      <c r="O22" s="22">
        <f t="shared" si="4"/>
        <v>0</v>
      </c>
      <c r="P22" s="38"/>
    </row>
    <row r="23" spans="1:16" x14ac:dyDescent="0.2">
      <c r="A23" s="15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868.18</v>
      </c>
      <c r="I23" s="20">
        <v>595.45000000000005</v>
      </c>
      <c r="J23" s="20">
        <v>0</v>
      </c>
      <c r="K23" s="20">
        <v>1320</v>
      </c>
      <c r="L23" s="20">
        <v>263</v>
      </c>
      <c r="M23" s="21">
        <v>0</v>
      </c>
      <c r="N23" s="22">
        <f>Annual!N23</f>
        <v>3046.63</v>
      </c>
      <c r="O23" s="22">
        <f t="shared" si="4"/>
        <v>0</v>
      </c>
      <c r="P23" s="38"/>
    </row>
    <row r="24" spans="1:16" x14ac:dyDescent="0.2">
      <c r="A24" s="17" t="s">
        <v>28</v>
      </c>
      <c r="B24" s="23">
        <v>1600</v>
      </c>
      <c r="C24" s="23">
        <v>0</v>
      </c>
      <c r="D24" s="23">
        <v>0</v>
      </c>
      <c r="E24" s="23">
        <v>1758</v>
      </c>
      <c r="F24" s="23">
        <v>0</v>
      </c>
      <c r="G24" s="23">
        <v>0</v>
      </c>
      <c r="H24" s="23">
        <v>1659</v>
      </c>
      <c r="I24" s="23">
        <v>0</v>
      </c>
      <c r="J24" s="23">
        <v>0</v>
      </c>
      <c r="K24" s="23">
        <v>1600</v>
      </c>
      <c r="L24" s="23">
        <v>0</v>
      </c>
      <c r="M24" s="24">
        <v>0</v>
      </c>
      <c r="N24" s="25">
        <f>Annual!N24</f>
        <v>6617</v>
      </c>
      <c r="O24" s="25">
        <f t="shared" si="4"/>
        <v>0</v>
      </c>
      <c r="P24" s="40"/>
    </row>
    <row r="25" spans="1:16" x14ac:dyDescent="0.2">
      <c r="A25" s="17" t="s">
        <v>29</v>
      </c>
      <c r="B25" s="23">
        <v>2000</v>
      </c>
      <c r="C25" s="23">
        <v>1000</v>
      </c>
      <c r="D25" s="23">
        <v>1000</v>
      </c>
      <c r="E25" s="23">
        <v>1000</v>
      </c>
      <c r="F25" s="23">
        <v>1000</v>
      </c>
      <c r="G25" s="23">
        <v>1000</v>
      </c>
      <c r="H25" s="23">
        <v>1000</v>
      </c>
      <c r="I25" s="23">
        <v>1000</v>
      </c>
      <c r="J25" s="23">
        <v>1000</v>
      </c>
      <c r="K25" s="23">
        <v>1000</v>
      </c>
      <c r="L25" s="23">
        <v>1000</v>
      </c>
      <c r="M25" s="23">
        <v>2000</v>
      </c>
      <c r="N25" s="25">
        <f>Annual!N25</f>
        <v>14000</v>
      </c>
      <c r="O25" s="25">
        <f t="shared" si="4"/>
        <v>0</v>
      </c>
      <c r="P25" s="40"/>
    </row>
    <row r="26" spans="1:16" x14ac:dyDescent="0.2">
      <c r="A26" s="15" t="s">
        <v>30</v>
      </c>
      <c r="B26" s="20">
        <v>0</v>
      </c>
      <c r="C26" s="20">
        <v>0</v>
      </c>
      <c r="D26" s="20">
        <v>154.11000000000001</v>
      </c>
      <c r="E26" s="20">
        <v>0</v>
      </c>
      <c r="F26" s="20">
        <v>54.2</v>
      </c>
      <c r="G26" s="20">
        <v>0</v>
      </c>
      <c r="H26" s="20">
        <v>0</v>
      </c>
      <c r="I26" s="20">
        <v>0</v>
      </c>
      <c r="J26" s="20">
        <v>525.28</v>
      </c>
      <c r="K26" s="20">
        <v>0</v>
      </c>
      <c r="L26" s="20">
        <v>71.34</v>
      </c>
      <c r="M26" s="21">
        <v>73.739999999999995</v>
      </c>
      <c r="N26" s="22">
        <f>Annual!N26</f>
        <v>878.67</v>
      </c>
      <c r="O26" s="22">
        <f t="shared" si="4"/>
        <v>0</v>
      </c>
      <c r="P26" s="38"/>
    </row>
    <row r="27" spans="1:16" x14ac:dyDescent="0.2">
      <c r="A27" s="15" t="s">
        <v>51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50000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1">
        <v>0</v>
      </c>
      <c r="N27" s="22">
        <f>Annual!N27</f>
        <v>50000</v>
      </c>
      <c r="O27" s="22">
        <f t="shared" si="4"/>
        <v>0</v>
      </c>
      <c r="P27" s="38"/>
    </row>
    <row r="28" spans="1:16" x14ac:dyDescent="0.2">
      <c r="A28" s="17" t="s">
        <v>31</v>
      </c>
      <c r="B28" s="23">
        <v>4000</v>
      </c>
      <c r="C28" s="23">
        <v>4000</v>
      </c>
      <c r="D28" s="23">
        <v>4000</v>
      </c>
      <c r="E28" s="23">
        <v>4000</v>
      </c>
      <c r="F28" s="23">
        <v>4000</v>
      </c>
      <c r="G28" s="23">
        <v>4000</v>
      </c>
      <c r="H28" s="23">
        <v>4000</v>
      </c>
      <c r="I28" s="23">
        <v>6000</v>
      </c>
      <c r="J28" s="23">
        <v>6000</v>
      </c>
      <c r="K28" s="23">
        <v>6000</v>
      </c>
      <c r="L28" s="23">
        <v>6000</v>
      </c>
      <c r="M28" s="23">
        <v>6000</v>
      </c>
      <c r="N28" s="25">
        <f>Annual!N28</f>
        <v>58000</v>
      </c>
      <c r="O28" s="25">
        <f t="shared" si="4"/>
        <v>0</v>
      </c>
      <c r="P28" s="40"/>
    </row>
    <row r="29" spans="1:16" x14ac:dyDescent="0.2">
      <c r="A29" s="15" t="s">
        <v>32</v>
      </c>
      <c r="B29" s="20">
        <v>2000</v>
      </c>
      <c r="C29" s="23">
        <v>1000</v>
      </c>
      <c r="D29" s="23">
        <v>1000</v>
      </c>
      <c r="E29" s="23">
        <v>1000</v>
      </c>
      <c r="F29" s="23">
        <v>1000</v>
      </c>
      <c r="G29" s="23">
        <v>1000</v>
      </c>
      <c r="H29" s="23">
        <v>1000</v>
      </c>
      <c r="I29" s="23">
        <v>1000</v>
      </c>
      <c r="J29" s="23">
        <v>1000</v>
      </c>
      <c r="K29" s="23">
        <v>1000</v>
      </c>
      <c r="L29" s="23">
        <v>1000</v>
      </c>
      <c r="M29" s="20">
        <v>2000</v>
      </c>
      <c r="N29" s="22">
        <f>Annual!N29</f>
        <v>14000</v>
      </c>
      <c r="O29" s="22">
        <f t="shared" si="4"/>
        <v>0</v>
      </c>
      <c r="P29" s="38"/>
    </row>
    <row r="30" spans="1:16" x14ac:dyDescent="0.2">
      <c r="A30" s="17" t="s">
        <v>33</v>
      </c>
      <c r="B30" s="23">
        <v>860</v>
      </c>
      <c r="C30" s="23">
        <v>860</v>
      </c>
      <c r="D30" s="23">
        <v>860</v>
      </c>
      <c r="E30" s="23">
        <v>860</v>
      </c>
      <c r="F30" s="23">
        <v>860</v>
      </c>
      <c r="G30" s="23">
        <v>860</v>
      </c>
      <c r="H30" s="23">
        <v>860</v>
      </c>
      <c r="I30" s="23">
        <v>860</v>
      </c>
      <c r="J30" s="23">
        <v>860</v>
      </c>
      <c r="K30" s="23">
        <v>860</v>
      </c>
      <c r="L30" s="23">
        <v>860</v>
      </c>
      <c r="M30" s="24">
        <v>860</v>
      </c>
      <c r="N30" s="25">
        <f>Annual!N30</f>
        <v>10320</v>
      </c>
      <c r="O30" s="25">
        <f t="shared" si="4"/>
        <v>0</v>
      </c>
      <c r="P30" s="40"/>
    </row>
    <row r="31" spans="1:16" x14ac:dyDescent="0.2">
      <c r="A31" s="15" t="s">
        <v>34</v>
      </c>
      <c r="B31" s="20">
        <v>1500</v>
      </c>
      <c r="C31" s="20">
        <v>1500</v>
      </c>
      <c r="D31" s="20">
        <v>115</v>
      </c>
      <c r="E31" s="20">
        <v>1500</v>
      </c>
      <c r="F31" s="20">
        <v>1500</v>
      </c>
      <c r="G31" s="20">
        <v>1500</v>
      </c>
      <c r="H31" s="20">
        <v>1500</v>
      </c>
      <c r="I31" s="20">
        <v>0</v>
      </c>
      <c r="J31" s="20">
        <v>1500</v>
      </c>
      <c r="K31" s="20">
        <v>0</v>
      </c>
      <c r="L31" s="20">
        <v>1200</v>
      </c>
      <c r="M31" s="21">
        <v>0</v>
      </c>
      <c r="N31" s="22">
        <f>Annual!N31</f>
        <v>11815</v>
      </c>
      <c r="O31" s="22">
        <f t="shared" si="4"/>
        <v>0</v>
      </c>
      <c r="P31" s="38"/>
    </row>
    <row r="32" spans="1:16" x14ac:dyDescent="0.2">
      <c r="A32" s="15" t="s">
        <v>35</v>
      </c>
      <c r="B32" s="20">
        <v>53000</v>
      </c>
      <c r="C32" s="20">
        <v>57000</v>
      </c>
      <c r="D32" s="20">
        <v>57000</v>
      </c>
      <c r="E32" s="20">
        <v>57000</v>
      </c>
      <c r="F32" s="20">
        <v>57000</v>
      </c>
      <c r="G32" s="20">
        <v>67000</v>
      </c>
      <c r="H32" s="20">
        <v>57000</v>
      </c>
      <c r="I32" s="20">
        <v>57000</v>
      </c>
      <c r="J32" s="20">
        <v>67000</v>
      </c>
      <c r="K32" s="20">
        <v>67000</v>
      </c>
      <c r="L32" s="20">
        <v>67000</v>
      </c>
      <c r="M32" s="20">
        <v>67000</v>
      </c>
      <c r="N32" s="22">
        <f>Annual!N32</f>
        <v>730000</v>
      </c>
      <c r="O32" s="22">
        <f t="shared" si="4"/>
        <v>0</v>
      </c>
      <c r="P32" s="38"/>
    </row>
    <row r="33" spans="1:16" x14ac:dyDescent="0.2">
      <c r="A33" s="15" t="s">
        <v>50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>
        <f>Annual!N33</f>
        <v>0</v>
      </c>
      <c r="O33" s="22">
        <f t="shared" si="4"/>
        <v>0</v>
      </c>
      <c r="P33" s="38"/>
    </row>
    <row r="34" spans="1:16" x14ac:dyDescent="0.2">
      <c r="A34" s="29" t="s">
        <v>36</v>
      </c>
      <c r="B34" s="30">
        <f t="shared" ref="B34:O34" si="5">SUM(B16:B33)</f>
        <v>68610</v>
      </c>
      <c r="C34" s="30">
        <f t="shared" si="5"/>
        <v>77516</v>
      </c>
      <c r="D34" s="30">
        <f t="shared" si="5"/>
        <v>67779.11</v>
      </c>
      <c r="E34" s="30">
        <f t="shared" si="5"/>
        <v>70268</v>
      </c>
      <c r="F34" s="30">
        <f t="shared" si="5"/>
        <v>70564.2</v>
      </c>
      <c r="G34" s="30">
        <f t="shared" si="5"/>
        <v>147510</v>
      </c>
      <c r="H34" s="30">
        <f t="shared" si="5"/>
        <v>71037.179999999993</v>
      </c>
      <c r="I34" s="30">
        <f t="shared" si="5"/>
        <v>70105.45</v>
      </c>
      <c r="J34" s="30">
        <f t="shared" si="5"/>
        <v>100535.28</v>
      </c>
      <c r="K34" s="30">
        <f t="shared" si="5"/>
        <v>84100</v>
      </c>
      <c r="L34" s="30">
        <f t="shared" si="5"/>
        <v>80544.34</v>
      </c>
      <c r="M34" s="31">
        <f t="shared" si="5"/>
        <v>83129.19</v>
      </c>
      <c r="N34" s="32">
        <f t="shared" si="5"/>
        <v>991698.75</v>
      </c>
      <c r="O34" s="32">
        <f t="shared" si="5"/>
        <v>0</v>
      </c>
      <c r="P34" s="39"/>
    </row>
    <row r="35" spans="1:16" x14ac:dyDescent="0.2">
      <c r="A35" s="1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2"/>
      <c r="O35" s="22"/>
      <c r="P35" s="38"/>
    </row>
    <row r="36" spans="1:16" ht="17" thickBot="1" x14ac:dyDescent="0.25">
      <c r="A36" s="19" t="s">
        <v>37</v>
      </c>
      <c r="B36" s="26">
        <f t="shared" ref="B36:N36" si="6">B13-B34</f>
        <v>-30276.666666666664</v>
      </c>
      <c r="C36" s="26">
        <f t="shared" si="6"/>
        <v>60817.333333333343</v>
      </c>
      <c r="D36" s="26">
        <f t="shared" si="6"/>
        <v>-29445.776666666665</v>
      </c>
      <c r="E36" s="26">
        <f t="shared" si="6"/>
        <v>-31934.666666666664</v>
      </c>
      <c r="F36" s="26">
        <f t="shared" si="6"/>
        <v>67769.133333333346</v>
      </c>
      <c r="G36" s="26">
        <f t="shared" si="6"/>
        <v>-34176.666666666657</v>
      </c>
      <c r="H36" s="26">
        <f t="shared" si="6"/>
        <v>-32703.846666666657</v>
      </c>
      <c r="I36" s="26">
        <f t="shared" si="6"/>
        <v>68227.883333333346</v>
      </c>
      <c r="J36" s="26">
        <f t="shared" si="6"/>
        <v>-52201.946666666663</v>
      </c>
      <c r="K36" s="26">
        <f t="shared" si="6"/>
        <v>-45766.666666666664</v>
      </c>
      <c r="L36" s="26">
        <f t="shared" si="6"/>
        <v>57788.993333333347</v>
      </c>
      <c r="M36" s="27">
        <f t="shared" si="6"/>
        <v>204.14333333334071</v>
      </c>
      <c r="N36" s="28">
        <f t="shared" si="6"/>
        <v>-1698.75</v>
      </c>
      <c r="O36" s="28">
        <v>53635.753799999948</v>
      </c>
      <c r="P36" s="41"/>
    </row>
    <row r="37" spans="1:16" ht="17" thickTop="1" x14ac:dyDescent="0.2"/>
  </sheetData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9DCED9C3A2842AE5370467212CFD8" ma:contentTypeVersion="9" ma:contentTypeDescription="Create a new document." ma:contentTypeScope="" ma:versionID="7340b55007b7d70cce7fe84b2bec5fa0">
  <xsd:schema xmlns:xsd="http://www.w3.org/2001/XMLSchema" xmlns:xs="http://www.w3.org/2001/XMLSchema" xmlns:p="http://schemas.microsoft.com/office/2006/metadata/properties" xmlns:ns2="cf20429e-528c-4c96-bb01-63dd4998d3ef" targetNamespace="http://schemas.microsoft.com/office/2006/metadata/properties" ma:root="true" ma:fieldsID="2cb8fa0e48f8d4269c0ae8645c926e97" ns2:_="">
    <xsd:import namespace="cf20429e-528c-4c96-bb01-63dd4998d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0429e-528c-4c96-bb01-63dd4998d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F0723-DCC2-4CB2-8133-95CDB42DB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E0436-0905-4626-ADB4-B9CE0241AA8D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d85fcd14-46c7-47dd-b0d6-6eac4485e6f4"/>
    <ds:schemaRef ds:uri="http://purl.org/dc/elements/1.1/"/>
    <ds:schemaRef ds:uri="44fd0af5-c357-4d63-974e-079845c1ecc2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947340-2ACC-4C43-992B-87EFB8652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</vt:lpstr>
      <vt:lpstr>Monthly Timing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dcterms:created xsi:type="dcterms:W3CDTF">2019-09-02T11:12:53Z</dcterms:created>
  <dcterms:modified xsi:type="dcterms:W3CDTF">2020-07-13T00:36:28Z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0x01010088A9DCED9C3A2842AE5370467212CFD8</vt:lpwstr>
  </property>
</Properties>
</file>