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hogg/Desktop/"/>
    </mc:Choice>
  </mc:AlternateContent>
  <xr:revisionPtr revIDLastSave="0" documentId="13_ncr:1_{53043EFF-1C36-3043-BEDF-FA76156ABF8C}" xr6:coauthVersionLast="45" xr6:coauthVersionMax="45" xr10:uidLastSave="{00000000-0000-0000-0000-000000000000}"/>
  <bookViews>
    <workbookView xWindow="-20" yWindow="460" windowWidth="28800" windowHeight="16220" activeTab="1" xr2:uid="{D8186E48-08C9-D844-81C9-27CC2939AA6C}"/>
  </bookViews>
  <sheets>
    <sheet name="Profit &amp; Loss" sheetId="1" r:id="rId1"/>
    <sheet name="Balanc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2" l="1"/>
  <c r="M21" i="2"/>
  <c r="L21" i="2"/>
  <c r="K21" i="2"/>
  <c r="J21" i="2"/>
  <c r="I21" i="2"/>
  <c r="H21" i="2"/>
  <c r="G21" i="2"/>
  <c r="F21" i="2"/>
  <c r="E21" i="2"/>
  <c r="D21" i="2"/>
  <c r="C21" i="2"/>
  <c r="N12" i="2"/>
  <c r="M12" i="2"/>
  <c r="L12" i="2"/>
  <c r="K12" i="2"/>
  <c r="J12" i="2"/>
  <c r="I12" i="2"/>
  <c r="H12" i="2"/>
  <c r="G12" i="2"/>
  <c r="F12" i="2"/>
  <c r="E12" i="2"/>
  <c r="D12" i="2"/>
  <c r="C12" i="2"/>
  <c r="B44" i="2" l="1"/>
  <c r="B36" i="2"/>
  <c r="N42" i="2"/>
  <c r="M42" i="2"/>
  <c r="L42" i="2"/>
  <c r="K42" i="2"/>
  <c r="J42" i="2"/>
  <c r="I42" i="2"/>
  <c r="H42" i="2"/>
  <c r="G42" i="2"/>
  <c r="F42" i="2"/>
  <c r="E42" i="2"/>
  <c r="D42" i="2"/>
  <c r="C42" i="2"/>
  <c r="C41" i="2"/>
  <c r="D41" i="2" s="1"/>
  <c r="D44" i="2" s="1"/>
  <c r="C31" i="2"/>
  <c r="C29" i="2" s="1"/>
  <c r="N30" i="2"/>
  <c r="M30" i="2"/>
  <c r="L30" i="2"/>
  <c r="K30" i="2"/>
  <c r="J30" i="2"/>
  <c r="I30" i="2"/>
  <c r="H30" i="2"/>
  <c r="G30" i="2"/>
  <c r="F30" i="2"/>
  <c r="E30" i="2"/>
  <c r="D30" i="2"/>
  <c r="C30" i="2"/>
  <c r="C28" i="2"/>
  <c r="C26" i="2" s="1"/>
  <c r="D26" i="2" s="1"/>
  <c r="E26" i="2" s="1"/>
  <c r="N27" i="2"/>
  <c r="M27" i="2"/>
  <c r="L27" i="2"/>
  <c r="K27" i="2"/>
  <c r="J27" i="2"/>
  <c r="I27" i="2"/>
  <c r="H27" i="2"/>
  <c r="G27" i="2"/>
  <c r="F27" i="2"/>
  <c r="E27" i="2"/>
  <c r="D27" i="2"/>
  <c r="C27" i="2"/>
  <c r="C25" i="2"/>
  <c r="J24" i="2"/>
  <c r="N23" i="2"/>
  <c r="M23" i="2"/>
  <c r="L23" i="2"/>
  <c r="K23" i="2"/>
  <c r="J23" i="2"/>
  <c r="I23" i="2"/>
  <c r="H23" i="2"/>
  <c r="G23" i="2"/>
  <c r="F23" i="2"/>
  <c r="E23" i="2"/>
  <c r="D23" i="2"/>
  <c r="N20" i="2"/>
  <c r="N24" i="2" s="1"/>
  <c r="M20" i="2"/>
  <c r="M24" i="2" s="1"/>
  <c r="L20" i="2"/>
  <c r="L24" i="2" s="1"/>
  <c r="K20" i="2"/>
  <c r="K24" i="2" s="1"/>
  <c r="J20" i="2"/>
  <c r="I20" i="2"/>
  <c r="I24" i="2" s="1"/>
  <c r="H20" i="2"/>
  <c r="H24" i="2" s="1"/>
  <c r="G20" i="2"/>
  <c r="G24" i="2" s="1"/>
  <c r="F20" i="2"/>
  <c r="F24" i="2" s="1"/>
  <c r="E20" i="2"/>
  <c r="E24" i="2" s="1"/>
  <c r="D20" i="2"/>
  <c r="D24" i="2" s="1"/>
  <c r="C20" i="2"/>
  <c r="C24" i="2" s="1"/>
  <c r="C23" i="2"/>
  <c r="C19" i="2"/>
  <c r="C32" i="2"/>
  <c r="D32" i="2" s="1"/>
  <c r="E32" i="2" s="1"/>
  <c r="F32" i="2" s="1"/>
  <c r="N11" i="2"/>
  <c r="M11" i="2"/>
  <c r="L11" i="2"/>
  <c r="K11" i="2"/>
  <c r="J11" i="2"/>
  <c r="I11" i="2"/>
  <c r="H11" i="2"/>
  <c r="G11" i="2"/>
  <c r="F11" i="2"/>
  <c r="E11" i="2"/>
  <c r="D11" i="2"/>
  <c r="C11" i="2"/>
  <c r="B16" i="2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C22" i="2" l="1"/>
  <c r="D22" i="2" s="1"/>
  <c r="E22" i="2" s="1"/>
  <c r="F25" i="2" s="1"/>
  <c r="C44" i="2"/>
  <c r="F28" i="2"/>
  <c r="F26" i="2" s="1"/>
  <c r="G26" i="2" s="1"/>
  <c r="H26" i="2" s="1"/>
  <c r="I26" i="2" s="1"/>
  <c r="B38" i="2"/>
  <c r="C36" i="2"/>
  <c r="C10" i="2"/>
  <c r="D10" i="2" s="1"/>
  <c r="E41" i="2"/>
  <c r="E44" i="2" s="1"/>
  <c r="F22" i="2"/>
  <c r="G22" i="2" s="1"/>
  <c r="H22" i="2" s="1"/>
  <c r="I22" i="2" s="1"/>
  <c r="D19" i="2"/>
  <c r="G32" i="2"/>
  <c r="H32" i="2" s="1"/>
  <c r="I32" i="2" s="1"/>
  <c r="J32" i="2" s="1"/>
  <c r="K32" i="2" s="1"/>
  <c r="L32" i="2" s="1"/>
  <c r="M32" i="2" s="1"/>
  <c r="N32" i="2" s="1"/>
  <c r="D29" i="2"/>
  <c r="E29" i="2" s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12" i="1"/>
  <c r="M35" i="1" s="1"/>
  <c r="L12" i="1"/>
  <c r="L35" i="1" s="1"/>
  <c r="K12" i="1"/>
  <c r="J12" i="1"/>
  <c r="I12" i="1"/>
  <c r="H12" i="1"/>
  <c r="G12" i="1"/>
  <c r="F12" i="1"/>
  <c r="E12" i="1"/>
  <c r="D12" i="1"/>
  <c r="D35" i="1" s="1"/>
  <c r="C12" i="1"/>
  <c r="B12" i="1"/>
  <c r="N11" i="1"/>
  <c r="N10" i="1"/>
  <c r="N9" i="1"/>
  <c r="F31" i="2" l="1"/>
  <c r="F29" i="2" s="1"/>
  <c r="G29" i="2" s="1"/>
  <c r="H29" i="2" s="1"/>
  <c r="J28" i="2"/>
  <c r="J26" i="2" s="1"/>
  <c r="K26" i="2" s="1"/>
  <c r="J25" i="2"/>
  <c r="J22" i="2" s="1"/>
  <c r="K22" i="2" s="1"/>
  <c r="C9" i="2"/>
  <c r="C16" i="2" s="1"/>
  <c r="C38" i="2" s="1"/>
  <c r="E19" i="2"/>
  <c r="E36" i="2" s="1"/>
  <c r="D36" i="2"/>
  <c r="D9" i="2" s="1"/>
  <c r="D16" i="2" s="1"/>
  <c r="D38" i="2" s="1"/>
  <c r="E10" i="2"/>
  <c r="F10" i="2" s="1"/>
  <c r="F41" i="2"/>
  <c r="F44" i="2" s="1"/>
  <c r="I35" i="1"/>
  <c r="E35" i="1"/>
  <c r="H35" i="1"/>
  <c r="F35" i="1"/>
  <c r="N33" i="1"/>
  <c r="B35" i="1"/>
  <c r="J35" i="1"/>
  <c r="N12" i="1"/>
  <c r="C35" i="1"/>
  <c r="G35" i="1"/>
  <c r="K35" i="1"/>
  <c r="F19" i="2" l="1"/>
  <c r="F36" i="2" s="1"/>
  <c r="F9" i="2" s="1"/>
  <c r="F16" i="2" s="1"/>
  <c r="F38" i="2" s="1"/>
  <c r="I31" i="2"/>
  <c r="I29" i="2" s="1"/>
  <c r="J29" i="2" s="1"/>
  <c r="K29" i="2" s="1"/>
  <c r="L28" i="2"/>
  <c r="L26" i="2" s="1"/>
  <c r="M26" i="2" s="1"/>
  <c r="N26" i="2" s="1"/>
  <c r="L25" i="2"/>
  <c r="L22" i="2" s="1"/>
  <c r="M22" i="2" s="1"/>
  <c r="N22" i="2" s="1"/>
  <c r="E9" i="2"/>
  <c r="E16" i="2" s="1"/>
  <c r="E38" i="2" s="1"/>
  <c r="G41" i="2"/>
  <c r="G44" i="2" s="1"/>
  <c r="G19" i="2"/>
  <c r="G36" i="2" s="1"/>
  <c r="G10" i="2"/>
  <c r="N35" i="1"/>
  <c r="L31" i="2" l="1"/>
  <c r="L29" i="2" s="1"/>
  <c r="M29" i="2" s="1"/>
  <c r="N29" i="2" s="1"/>
  <c r="G9" i="2"/>
  <c r="G16" i="2" s="1"/>
  <c r="G38" i="2" s="1"/>
  <c r="H41" i="2"/>
  <c r="H44" i="2" s="1"/>
  <c r="H19" i="2"/>
  <c r="H36" i="2" s="1"/>
  <c r="H10" i="2"/>
  <c r="H9" i="2" l="1"/>
  <c r="H16" i="2" s="1"/>
  <c r="H38" i="2" s="1"/>
  <c r="I41" i="2"/>
  <c r="I44" i="2" s="1"/>
  <c r="I19" i="2"/>
  <c r="I36" i="2" s="1"/>
  <c r="I10" i="2"/>
  <c r="I9" i="2" l="1"/>
  <c r="I16" i="2" s="1"/>
  <c r="I38" i="2" s="1"/>
  <c r="J41" i="2"/>
  <c r="J44" i="2" s="1"/>
  <c r="J19" i="2"/>
  <c r="J36" i="2" s="1"/>
  <c r="J10" i="2"/>
  <c r="J9" i="2" l="1"/>
  <c r="J16" i="2" s="1"/>
  <c r="J38" i="2" s="1"/>
  <c r="K41" i="2"/>
  <c r="K44" i="2" s="1"/>
  <c r="K19" i="2"/>
  <c r="K36" i="2" s="1"/>
  <c r="K10" i="2"/>
  <c r="K9" i="2" l="1"/>
  <c r="K16" i="2" s="1"/>
  <c r="K38" i="2" s="1"/>
  <c r="L41" i="2"/>
  <c r="L44" i="2" s="1"/>
  <c r="L19" i="2"/>
  <c r="L36" i="2" s="1"/>
  <c r="L10" i="2"/>
  <c r="L9" i="2" l="1"/>
  <c r="L16" i="2" s="1"/>
  <c r="L38" i="2" s="1"/>
  <c r="M41" i="2"/>
  <c r="M44" i="2" s="1"/>
  <c r="M19" i="2"/>
  <c r="M36" i="2" s="1"/>
  <c r="M10" i="2"/>
  <c r="M9" i="2" l="1"/>
  <c r="M16" i="2" s="1"/>
  <c r="M38" i="2" s="1"/>
  <c r="N41" i="2"/>
  <c r="N44" i="2" s="1"/>
  <c r="N19" i="2"/>
  <c r="N36" i="2" s="1"/>
  <c r="N10" i="2"/>
  <c r="N9" i="2" l="1"/>
  <c r="N16" i="2" s="1"/>
  <c r="N38" i="2" s="1"/>
</calcChain>
</file>

<file path=xl/sharedStrings.xml><?xml version="1.0" encoding="utf-8"?>
<sst xmlns="http://schemas.openxmlformats.org/spreadsheetml/2006/main" count="98" uniqueCount="76">
  <si>
    <t>Profit and Loss</t>
  </si>
  <si>
    <t>De Mo Company</t>
  </si>
  <si>
    <t>(part of the Right Source Group)</t>
  </si>
  <si>
    <t>Account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</si>
  <si>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</si>
  <si>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</si>
  <si>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</si>
  <si>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</si>
  <si>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</si>
  <si>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</si>
  <si>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</si>
  <si>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</si>
  <si>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</si>
  <si>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</si>
  <si>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</si>
  <si>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</si>
  <si>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</si>
  <si>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Income</t>
  </si>
  <si>
    <t>Consulting</t>
  </si>
  <si>
    <t>Product Delivery</t>
  </si>
  <si>
    <t>Sales</t>
  </si>
  <si>
    <t>Total Income</t>
  </si>
  <si>
    <t>Less Expenses</t>
  </si>
  <si>
    <t>Advertising</t>
  </si>
  <si>
    <t>Bank Fees</t>
  </si>
  <si>
    <t>Cleaning</t>
  </si>
  <si>
    <t>Computers &amp; IT</t>
  </si>
  <si>
    <t>Consulting &amp; Accounting</t>
  </si>
  <si>
    <t>Entertainment</t>
  </si>
  <si>
    <t>Insurance</t>
  </si>
  <si>
    <t>Legal expenses</t>
  </si>
  <si>
    <t>Licences &amp; Memberships</t>
  </si>
  <si>
    <t>Light, Power, Heating</t>
  </si>
  <si>
    <t>Office Expenses</t>
  </si>
  <si>
    <t>Printing &amp; Stationery</t>
  </si>
  <si>
    <t>Rent</t>
  </si>
  <si>
    <t>Subscriptions</t>
  </si>
  <si>
    <t>Telephone &amp; Internet</t>
  </si>
  <si>
    <t>Training</t>
  </si>
  <si>
    <t>Travel</t>
  </si>
  <si>
    <t>Wages and Salaries</t>
  </si>
  <si>
    <t>Total Expenses</t>
  </si>
  <si>
    <t>Profit</t>
  </si>
  <si>
    <t>Notes</t>
  </si>
  <si>
    <t>New Laptops in December</t>
  </si>
  <si>
    <t>New Premise in Feb</t>
  </si>
  <si>
    <t>Bonus Christmas</t>
  </si>
  <si>
    <t>Prior Year</t>
  </si>
  <si>
    <t>Total Assets</t>
  </si>
  <si>
    <t>Assets</t>
  </si>
  <si>
    <t>Balance Sheet</t>
  </si>
  <si>
    <t>Opening Balance</t>
  </si>
  <si>
    <t>Cash</t>
  </si>
  <si>
    <t>Accounts Receivable</t>
  </si>
  <si>
    <t>Invoiced Sales</t>
  </si>
  <si>
    <t>Receipts</t>
  </si>
  <si>
    <t>Capital Purchases</t>
  </si>
  <si>
    <t>Liabilities</t>
  </si>
  <si>
    <t>Accounts Payable</t>
  </si>
  <si>
    <t>Payments</t>
  </si>
  <si>
    <t>GST</t>
  </si>
  <si>
    <t>GST on Sales</t>
  </si>
  <si>
    <t>GST on Purchases</t>
  </si>
  <si>
    <t>Purchases Invoices</t>
  </si>
  <si>
    <t>PAYG</t>
  </si>
  <si>
    <t>Amount Withheld</t>
  </si>
  <si>
    <t>Superanuation</t>
  </si>
  <si>
    <t>Superanuation Expense</t>
  </si>
  <si>
    <t>Loans</t>
  </si>
  <si>
    <t>Funds Drawn</t>
  </si>
  <si>
    <t>Total Liabilities</t>
  </si>
  <si>
    <t>Net Assets</t>
  </si>
  <si>
    <t>Equity</t>
  </si>
  <si>
    <t>Owner's Equity</t>
  </si>
  <si>
    <t>Dividends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</si>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</sst>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9]#,##0.00;\-[$$-809]#,##0.00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BEBEB"/>
      </top>
      <bottom/>
      <diagonal/>
    </border>
    <border>
      <left/>
      <right/>
      <top style="thin">
        <color rgb="FFEBEBEB"/>
      </top>
      <bottom/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5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4" fillId="0" borderId="6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7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5" fillId="2" borderId="2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2" borderId="4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38" fontId="4" fillId="0" borderId="7" xfId="0" applyNumberFormat="1" applyFont="1" applyBorder="1" applyAlignment="1">
      <alignment horizontal="left" vertical="center"/>
    </xf>
    <xf numFmtId="38" fontId="5" fillId="2" borderId="4" xfId="0" applyNumberFormat="1" applyFont="1" applyFill="1" applyBorder="1" applyAlignment="1">
      <alignment horizontal="left" vertical="center"/>
    </xf>
    <xf numFmtId="38" fontId="4" fillId="0" borderId="11" xfId="0" applyNumberFormat="1" applyFont="1" applyBorder="1" applyAlignment="1">
      <alignment horizontal="left" vertical="center"/>
    </xf>
    <xf numFmtId="38" fontId="5" fillId="0" borderId="16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 indent="1"/>
    </xf>
    <xf numFmtId="38" fontId="4" fillId="4" borderId="6" xfId="0" applyNumberFormat="1" applyFont="1" applyFill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left" vertical="center" indent="1"/>
    </xf>
    <xf numFmtId="38" fontId="4" fillId="0" borderId="21" xfId="0" applyNumberFormat="1" applyFont="1" applyBorder="1" applyAlignment="1">
      <alignment vertical="center"/>
    </xf>
    <xf numFmtId="38" fontId="4" fillId="4" borderId="21" xfId="0" applyNumberFormat="1" applyFont="1" applyFill="1" applyBorder="1" applyAlignment="1">
      <alignment vertical="center"/>
    </xf>
    <xf numFmtId="38" fontId="4" fillId="0" borderId="2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653F-D0F7-354B-BCA7-4BD5D7DEFADC}">
  <sheetPr>
    <pageSetUpPr fitToPage="1"/>
  </sheetPr>
  <dimension ref="A1:P36"/>
  <sheetViews>
    <sheetView showGridLines="0" zoomScaleNormal="100" workbookViewId="0">
      <selection activeCell="I26" sqref="I26"/>
    </sheetView>
  </sheetViews>
  <sheetFormatPr baseColWidth="10" defaultColWidth="11" defaultRowHeight="16" x14ac:dyDescent="0.2"/>
  <cols>
    <col min="1" max="1" width="20.5" bestFit="1" customWidth="1"/>
    <col min="2" max="15" width="10.6640625" customWidth="1"/>
    <col min="16" max="16" width="34.33203125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</row>
    <row r="4" spans="1:16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6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">
      <c r="A6" s="33" t="s">
        <v>3</v>
      </c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35" t="s">
        <v>15</v>
      </c>
      <c r="N6" s="36" t="s">
        <v>16</v>
      </c>
      <c r="O6" s="36" t="s">
        <v>47</v>
      </c>
      <c r="P6" s="36" t="s">
        <v>43</v>
      </c>
    </row>
    <row r="7" spans="1:16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"/>
      <c r="N7" s="11"/>
      <c r="O7" s="11"/>
      <c r="P7" s="11"/>
    </row>
    <row r="8" spans="1:16" x14ac:dyDescent="0.2">
      <c r="A8" s="12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14"/>
      <c r="O8" s="14"/>
      <c r="P8" s="37"/>
    </row>
    <row r="9" spans="1:16" x14ac:dyDescent="0.2">
      <c r="A9" s="15" t="s">
        <v>18</v>
      </c>
      <c r="B9" s="20">
        <v>2500</v>
      </c>
      <c r="C9" s="20">
        <v>2500</v>
      </c>
      <c r="D9" s="20">
        <v>2500</v>
      </c>
      <c r="E9" s="20">
        <v>2500</v>
      </c>
      <c r="F9" s="20">
        <v>2500</v>
      </c>
      <c r="G9" s="20">
        <v>2500</v>
      </c>
      <c r="H9" s="20">
        <v>2500</v>
      </c>
      <c r="I9" s="20">
        <v>2500</v>
      </c>
      <c r="J9" s="20">
        <v>2500</v>
      </c>
      <c r="K9" s="20">
        <v>2500</v>
      </c>
      <c r="L9" s="20">
        <v>2500</v>
      </c>
      <c r="M9" s="20">
        <v>2500</v>
      </c>
      <c r="N9" s="22">
        <f>SUM(B9:M9)</f>
        <v>30000</v>
      </c>
      <c r="O9" s="22">
        <v>29410</v>
      </c>
      <c r="P9" s="38"/>
    </row>
    <row r="10" spans="1:16" x14ac:dyDescent="0.2">
      <c r="A10" s="15" t="s">
        <v>19</v>
      </c>
      <c r="B10" s="20">
        <v>4000</v>
      </c>
      <c r="C10" s="20">
        <v>4000</v>
      </c>
      <c r="D10" s="20">
        <v>4000</v>
      </c>
      <c r="E10" s="20">
        <v>4000</v>
      </c>
      <c r="F10" s="20">
        <v>4000</v>
      </c>
      <c r="G10" s="20">
        <v>15000</v>
      </c>
      <c r="H10" s="20">
        <v>0</v>
      </c>
      <c r="I10" s="20">
        <v>0</v>
      </c>
      <c r="J10" s="20">
        <v>4000</v>
      </c>
      <c r="K10" s="20">
        <v>4000</v>
      </c>
      <c r="L10" s="20">
        <v>4000</v>
      </c>
      <c r="M10" s="20">
        <v>10000</v>
      </c>
      <c r="N10" s="22">
        <f t="shared" ref="N10:N11" si="0">SUM(B10:M10)</f>
        <v>57000</v>
      </c>
      <c r="O10" s="22">
        <v>22085</v>
      </c>
      <c r="P10" s="38"/>
    </row>
    <row r="11" spans="1:16" x14ac:dyDescent="0.2">
      <c r="A11" s="15" t="s">
        <v>20</v>
      </c>
      <c r="B11" s="20">
        <v>80000</v>
      </c>
      <c r="C11" s="20">
        <v>80000</v>
      </c>
      <c r="D11" s="20">
        <v>80000</v>
      </c>
      <c r="E11" s="20">
        <v>80000</v>
      </c>
      <c r="F11" s="20">
        <v>80000</v>
      </c>
      <c r="G11" s="20">
        <v>80000</v>
      </c>
      <c r="H11" s="20">
        <v>80000</v>
      </c>
      <c r="I11" s="20">
        <v>80000</v>
      </c>
      <c r="J11" s="20">
        <v>80000</v>
      </c>
      <c r="K11" s="20">
        <v>80000</v>
      </c>
      <c r="L11" s="20">
        <v>80000</v>
      </c>
      <c r="M11" s="20">
        <v>80000</v>
      </c>
      <c r="N11" s="22">
        <f t="shared" si="0"/>
        <v>960000</v>
      </c>
      <c r="O11" s="22">
        <v>965267.61</v>
      </c>
      <c r="P11" s="38"/>
    </row>
    <row r="12" spans="1:16" x14ac:dyDescent="0.2">
      <c r="A12" s="29" t="s">
        <v>21</v>
      </c>
      <c r="B12" s="30">
        <f t="shared" ref="B12:N12" si="1">SUM(B9:B11)</f>
        <v>86500</v>
      </c>
      <c r="C12" s="30">
        <f t="shared" si="1"/>
        <v>86500</v>
      </c>
      <c r="D12" s="30">
        <f t="shared" si="1"/>
        <v>86500</v>
      </c>
      <c r="E12" s="30">
        <f t="shared" si="1"/>
        <v>86500</v>
      </c>
      <c r="F12" s="30">
        <f t="shared" si="1"/>
        <v>86500</v>
      </c>
      <c r="G12" s="30">
        <f t="shared" si="1"/>
        <v>97500</v>
      </c>
      <c r="H12" s="30">
        <f t="shared" si="1"/>
        <v>82500</v>
      </c>
      <c r="I12" s="30">
        <f t="shared" si="1"/>
        <v>82500</v>
      </c>
      <c r="J12" s="30">
        <f t="shared" si="1"/>
        <v>86500</v>
      </c>
      <c r="K12" s="30">
        <f t="shared" si="1"/>
        <v>86500</v>
      </c>
      <c r="L12" s="30">
        <f t="shared" si="1"/>
        <v>86500</v>
      </c>
      <c r="M12" s="31">
        <f t="shared" si="1"/>
        <v>92500</v>
      </c>
      <c r="N12" s="32">
        <f t="shared" si="1"/>
        <v>1047000</v>
      </c>
      <c r="O12" s="32">
        <v>1016762.61</v>
      </c>
      <c r="P12" s="39"/>
    </row>
    <row r="13" spans="1:16" x14ac:dyDescent="0.2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2"/>
      <c r="O13" s="22"/>
      <c r="P13" s="38"/>
    </row>
    <row r="14" spans="1:16" x14ac:dyDescent="0.2">
      <c r="A14" s="12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2"/>
      <c r="P14" s="38"/>
    </row>
    <row r="15" spans="1:16" x14ac:dyDescent="0.2">
      <c r="A15" s="15" t="s">
        <v>23</v>
      </c>
      <c r="B15" s="20">
        <v>500</v>
      </c>
      <c r="C15" s="20">
        <v>500</v>
      </c>
      <c r="D15" s="20">
        <v>500</v>
      </c>
      <c r="E15" s="20">
        <v>0</v>
      </c>
      <c r="F15" s="20">
        <v>2000</v>
      </c>
      <c r="G15" s="20">
        <v>0</v>
      </c>
      <c r="H15" s="20">
        <v>0</v>
      </c>
      <c r="I15" s="20">
        <v>500</v>
      </c>
      <c r="J15" s="20">
        <v>500</v>
      </c>
      <c r="K15" s="20">
        <v>500</v>
      </c>
      <c r="L15" s="20">
        <v>0</v>
      </c>
      <c r="M15" s="21">
        <v>2000</v>
      </c>
      <c r="N15" s="22">
        <f t="shared" ref="N15:N32" si="2">SUM(B15:M15)</f>
        <v>7000</v>
      </c>
      <c r="O15" s="22">
        <v>3688.05</v>
      </c>
      <c r="P15" s="38"/>
    </row>
    <row r="16" spans="1:16" x14ac:dyDescent="0.2">
      <c r="A16" s="15" t="s">
        <v>24</v>
      </c>
      <c r="B16" s="20">
        <v>150</v>
      </c>
      <c r="C16" s="20">
        <v>150</v>
      </c>
      <c r="D16" s="20">
        <v>150</v>
      </c>
      <c r="E16" s="20">
        <v>150</v>
      </c>
      <c r="F16" s="20">
        <v>150</v>
      </c>
      <c r="G16" s="20">
        <v>150</v>
      </c>
      <c r="H16" s="20">
        <v>150</v>
      </c>
      <c r="I16" s="20">
        <v>150</v>
      </c>
      <c r="J16" s="20">
        <v>150</v>
      </c>
      <c r="K16" s="20">
        <v>150</v>
      </c>
      <c r="L16" s="20">
        <v>150</v>
      </c>
      <c r="M16" s="20">
        <v>150</v>
      </c>
      <c r="N16" s="22">
        <f t="shared" si="2"/>
        <v>1800</v>
      </c>
      <c r="O16" s="22">
        <v>1575</v>
      </c>
      <c r="P16" s="38"/>
    </row>
    <row r="17" spans="1:16" x14ac:dyDescent="0.2">
      <c r="A17" s="17" t="s">
        <v>25</v>
      </c>
      <c r="B17" s="23">
        <v>1000</v>
      </c>
      <c r="C17" s="23">
        <v>1000</v>
      </c>
      <c r="D17" s="23">
        <v>1000</v>
      </c>
      <c r="E17" s="23">
        <v>1000</v>
      </c>
      <c r="F17" s="23">
        <v>1000</v>
      </c>
      <c r="G17" s="23">
        <v>1000</v>
      </c>
      <c r="H17" s="23">
        <v>1000</v>
      </c>
      <c r="I17" s="23">
        <v>1000</v>
      </c>
      <c r="J17" s="23">
        <v>1000</v>
      </c>
      <c r="K17" s="23">
        <v>1000</v>
      </c>
      <c r="L17" s="23">
        <v>1000</v>
      </c>
      <c r="M17" s="24">
        <v>1000</v>
      </c>
      <c r="N17" s="25">
        <f t="shared" si="2"/>
        <v>12000</v>
      </c>
      <c r="O17" s="25">
        <v>12000</v>
      </c>
      <c r="P17" s="40"/>
    </row>
    <row r="18" spans="1:16" x14ac:dyDescent="0.2">
      <c r="A18" s="15" t="s">
        <v>26</v>
      </c>
      <c r="B18" s="20">
        <v>1000</v>
      </c>
      <c r="C18" s="20">
        <v>1000</v>
      </c>
      <c r="D18" s="20">
        <v>1000</v>
      </c>
      <c r="E18" s="20">
        <v>1000</v>
      </c>
      <c r="F18" s="20">
        <v>1000</v>
      </c>
      <c r="G18" s="20">
        <v>20000</v>
      </c>
      <c r="H18" s="20">
        <v>1000</v>
      </c>
      <c r="I18" s="20">
        <v>1000</v>
      </c>
      <c r="J18" s="20">
        <v>1000</v>
      </c>
      <c r="K18" s="20">
        <v>1000</v>
      </c>
      <c r="L18" s="20">
        <v>1000</v>
      </c>
      <c r="M18" s="20">
        <v>1000</v>
      </c>
      <c r="N18" s="22">
        <f t="shared" si="2"/>
        <v>31000</v>
      </c>
      <c r="O18" s="22">
        <v>46734.2</v>
      </c>
      <c r="P18" s="38" t="s">
        <v>44</v>
      </c>
    </row>
    <row r="19" spans="1:16" x14ac:dyDescent="0.2">
      <c r="A19" s="15" t="s">
        <v>27</v>
      </c>
      <c r="B19" s="20">
        <v>1000</v>
      </c>
      <c r="C19" s="20">
        <v>1000</v>
      </c>
      <c r="D19" s="20">
        <v>1000</v>
      </c>
      <c r="E19" s="20">
        <v>1000</v>
      </c>
      <c r="F19" s="20">
        <v>1000</v>
      </c>
      <c r="G19" s="20">
        <v>1000</v>
      </c>
      <c r="H19" s="20">
        <v>1000</v>
      </c>
      <c r="I19" s="20">
        <v>1000</v>
      </c>
      <c r="J19" s="20">
        <v>1000</v>
      </c>
      <c r="K19" s="20">
        <v>1000</v>
      </c>
      <c r="L19" s="20">
        <v>1000</v>
      </c>
      <c r="M19" s="20">
        <v>1000</v>
      </c>
      <c r="N19" s="22">
        <f t="shared" si="2"/>
        <v>12000</v>
      </c>
      <c r="O19" s="22">
        <v>14169.09</v>
      </c>
      <c r="P19" s="38"/>
    </row>
    <row r="20" spans="1:16" x14ac:dyDescent="0.2">
      <c r="A20" s="17" t="s">
        <v>28</v>
      </c>
      <c r="B20" s="23">
        <v>286</v>
      </c>
      <c r="C20" s="23">
        <v>221.74</v>
      </c>
      <c r="D20" s="23">
        <v>486.25</v>
      </c>
      <c r="E20" s="23">
        <v>403.64</v>
      </c>
      <c r="F20" s="23">
        <v>202.74</v>
      </c>
      <c r="G20" s="23">
        <v>204.54000000000002</v>
      </c>
      <c r="H20" s="23">
        <v>204.54000000000002</v>
      </c>
      <c r="I20" s="23">
        <v>159.09</v>
      </c>
      <c r="J20" s="23">
        <v>150.82999999999998</v>
      </c>
      <c r="K20" s="23">
        <v>145.10000000000002</v>
      </c>
      <c r="L20" s="23">
        <v>145.10000000000002</v>
      </c>
      <c r="M20" s="24">
        <v>349.53999999999996</v>
      </c>
      <c r="N20" s="25">
        <f t="shared" si="2"/>
        <v>2959.1099999999997</v>
      </c>
      <c r="O20" s="25">
        <v>2959.1099999999997</v>
      </c>
      <c r="P20" s="40"/>
    </row>
    <row r="21" spans="1:16" x14ac:dyDescent="0.2">
      <c r="A21" s="15" t="s">
        <v>29</v>
      </c>
      <c r="B21" s="20">
        <v>0</v>
      </c>
      <c r="C21" s="20">
        <v>8506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45.45</v>
      </c>
      <c r="N21" s="22">
        <f t="shared" si="2"/>
        <v>8551.4500000000007</v>
      </c>
      <c r="O21" s="22">
        <v>8551.4500000000007</v>
      </c>
      <c r="P21" s="38"/>
    </row>
    <row r="22" spans="1:16" x14ac:dyDescent="0.2">
      <c r="A22" s="15" t="s">
        <v>30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1670</v>
      </c>
      <c r="L22" s="20">
        <v>0</v>
      </c>
      <c r="M22" s="21">
        <v>0</v>
      </c>
      <c r="N22" s="22">
        <f t="shared" si="2"/>
        <v>1670</v>
      </c>
      <c r="O22" s="22">
        <v>1670</v>
      </c>
      <c r="P22" s="38"/>
    </row>
    <row r="23" spans="1:16" x14ac:dyDescent="0.2">
      <c r="A23" s="15" t="s">
        <v>31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868.18</v>
      </c>
      <c r="I23" s="20">
        <v>595.45000000000005</v>
      </c>
      <c r="J23" s="20">
        <v>0</v>
      </c>
      <c r="K23" s="20">
        <v>1320</v>
      </c>
      <c r="L23" s="20">
        <v>263</v>
      </c>
      <c r="M23" s="21">
        <v>0</v>
      </c>
      <c r="N23" s="22">
        <f t="shared" si="2"/>
        <v>3046.63</v>
      </c>
      <c r="O23" s="22">
        <v>3046.63</v>
      </c>
      <c r="P23" s="38"/>
    </row>
    <row r="24" spans="1:16" x14ac:dyDescent="0.2">
      <c r="A24" s="17" t="s">
        <v>32</v>
      </c>
      <c r="B24" s="23">
        <v>1600</v>
      </c>
      <c r="C24" s="23">
        <v>0</v>
      </c>
      <c r="D24" s="23">
        <v>0</v>
      </c>
      <c r="E24" s="23">
        <v>1758</v>
      </c>
      <c r="F24" s="23">
        <v>0</v>
      </c>
      <c r="G24" s="23">
        <v>0</v>
      </c>
      <c r="H24" s="23">
        <v>1659</v>
      </c>
      <c r="I24" s="23">
        <v>0</v>
      </c>
      <c r="J24" s="23">
        <v>0</v>
      </c>
      <c r="K24" s="23">
        <v>1600</v>
      </c>
      <c r="L24" s="23">
        <v>0</v>
      </c>
      <c r="M24" s="24">
        <v>0</v>
      </c>
      <c r="N24" s="25">
        <f t="shared" si="2"/>
        <v>6617</v>
      </c>
      <c r="O24" s="25">
        <v>6451</v>
      </c>
      <c r="P24" s="40"/>
    </row>
    <row r="25" spans="1:16" x14ac:dyDescent="0.2">
      <c r="A25" s="17" t="s">
        <v>33</v>
      </c>
      <c r="B25" s="23">
        <v>2000</v>
      </c>
      <c r="C25" s="23">
        <v>2000</v>
      </c>
      <c r="D25" s="23">
        <v>2000</v>
      </c>
      <c r="E25" s="23">
        <v>2000</v>
      </c>
      <c r="F25" s="23">
        <v>2000</v>
      </c>
      <c r="G25" s="23">
        <v>2000</v>
      </c>
      <c r="H25" s="23">
        <v>2000</v>
      </c>
      <c r="I25" s="23">
        <v>2000</v>
      </c>
      <c r="J25" s="23">
        <v>2000</v>
      </c>
      <c r="K25" s="23">
        <v>2000</v>
      </c>
      <c r="L25" s="23">
        <v>2000</v>
      </c>
      <c r="M25" s="23">
        <v>2000</v>
      </c>
      <c r="N25" s="25">
        <f t="shared" si="2"/>
        <v>24000</v>
      </c>
      <c r="O25" s="25">
        <v>27262.95</v>
      </c>
      <c r="P25" s="40"/>
    </row>
    <row r="26" spans="1:16" x14ac:dyDescent="0.2">
      <c r="A26" s="15" t="s">
        <v>34</v>
      </c>
      <c r="B26" s="20">
        <v>0</v>
      </c>
      <c r="C26" s="20">
        <v>0</v>
      </c>
      <c r="D26" s="20">
        <v>154.11000000000001</v>
      </c>
      <c r="E26" s="20">
        <v>0</v>
      </c>
      <c r="F26" s="20">
        <v>54.2</v>
      </c>
      <c r="G26" s="20">
        <v>0</v>
      </c>
      <c r="H26" s="20">
        <v>0</v>
      </c>
      <c r="I26" s="20">
        <v>0</v>
      </c>
      <c r="J26" s="20">
        <v>525.28</v>
      </c>
      <c r="K26" s="20">
        <v>0</v>
      </c>
      <c r="L26" s="20">
        <v>71.34</v>
      </c>
      <c r="M26" s="21">
        <v>73.739999999999995</v>
      </c>
      <c r="N26" s="22">
        <f t="shared" si="2"/>
        <v>878.67</v>
      </c>
      <c r="O26" s="22">
        <v>878.67</v>
      </c>
      <c r="P26" s="38"/>
    </row>
    <row r="27" spans="1:16" x14ac:dyDescent="0.2">
      <c r="A27" s="17" t="s">
        <v>35</v>
      </c>
      <c r="B27" s="23">
        <v>4000</v>
      </c>
      <c r="C27" s="23">
        <v>4000</v>
      </c>
      <c r="D27" s="23">
        <v>4000</v>
      </c>
      <c r="E27" s="23">
        <v>4000</v>
      </c>
      <c r="F27" s="23">
        <v>4000</v>
      </c>
      <c r="G27" s="23">
        <v>4000</v>
      </c>
      <c r="H27" s="23">
        <v>4000</v>
      </c>
      <c r="I27" s="23">
        <v>6000</v>
      </c>
      <c r="J27" s="23">
        <v>6000</v>
      </c>
      <c r="K27" s="23">
        <v>6000</v>
      </c>
      <c r="L27" s="23">
        <v>6000</v>
      </c>
      <c r="M27" s="23">
        <v>6000</v>
      </c>
      <c r="N27" s="25">
        <f t="shared" si="2"/>
        <v>58000</v>
      </c>
      <c r="O27" s="25">
        <v>48000</v>
      </c>
      <c r="P27" s="40" t="s">
        <v>45</v>
      </c>
    </row>
    <row r="28" spans="1:16" x14ac:dyDescent="0.2">
      <c r="A28" s="15" t="s">
        <v>36</v>
      </c>
      <c r="B28" s="20">
        <v>2000</v>
      </c>
      <c r="C28" s="20">
        <v>2000</v>
      </c>
      <c r="D28" s="20">
        <v>2000</v>
      </c>
      <c r="E28" s="20">
        <v>2000</v>
      </c>
      <c r="F28" s="20">
        <v>2000</v>
      </c>
      <c r="G28" s="20">
        <v>2000</v>
      </c>
      <c r="H28" s="20">
        <v>2000</v>
      </c>
      <c r="I28" s="20">
        <v>2000</v>
      </c>
      <c r="J28" s="20">
        <v>2000</v>
      </c>
      <c r="K28" s="20">
        <v>2000</v>
      </c>
      <c r="L28" s="20">
        <v>2000</v>
      </c>
      <c r="M28" s="20">
        <v>2000</v>
      </c>
      <c r="N28" s="22">
        <f t="shared" si="2"/>
        <v>24000</v>
      </c>
      <c r="O28" s="22">
        <v>21222.359999999997</v>
      </c>
      <c r="P28" s="38"/>
    </row>
    <row r="29" spans="1:16" x14ac:dyDescent="0.2">
      <c r="A29" s="17" t="s">
        <v>37</v>
      </c>
      <c r="B29" s="23">
        <v>860</v>
      </c>
      <c r="C29" s="23">
        <v>860</v>
      </c>
      <c r="D29" s="23">
        <v>860</v>
      </c>
      <c r="E29" s="23">
        <v>860</v>
      </c>
      <c r="F29" s="23">
        <v>860</v>
      </c>
      <c r="G29" s="23">
        <v>860</v>
      </c>
      <c r="H29" s="23">
        <v>860</v>
      </c>
      <c r="I29" s="23">
        <v>860</v>
      </c>
      <c r="J29" s="23">
        <v>860</v>
      </c>
      <c r="K29" s="23">
        <v>860</v>
      </c>
      <c r="L29" s="23">
        <v>860</v>
      </c>
      <c r="M29" s="24">
        <v>860</v>
      </c>
      <c r="N29" s="25">
        <f t="shared" si="2"/>
        <v>10320</v>
      </c>
      <c r="O29" s="25">
        <v>10320</v>
      </c>
      <c r="P29" s="40"/>
    </row>
    <row r="30" spans="1:16" x14ac:dyDescent="0.2">
      <c r="A30" s="15" t="s">
        <v>38</v>
      </c>
      <c r="B30" s="20">
        <v>1500</v>
      </c>
      <c r="C30" s="20">
        <v>1500</v>
      </c>
      <c r="D30" s="20">
        <v>4785</v>
      </c>
      <c r="E30" s="20">
        <v>1500</v>
      </c>
      <c r="F30" s="20">
        <v>1500</v>
      </c>
      <c r="G30" s="20">
        <v>6285</v>
      </c>
      <c r="H30" s="20">
        <v>4745</v>
      </c>
      <c r="I30" s="20">
        <v>0</v>
      </c>
      <c r="J30" s="20">
        <v>1500</v>
      </c>
      <c r="K30" s="20">
        <v>3000</v>
      </c>
      <c r="L30" s="20">
        <v>1200</v>
      </c>
      <c r="M30" s="21">
        <v>4300</v>
      </c>
      <c r="N30" s="22">
        <f t="shared" si="2"/>
        <v>31815</v>
      </c>
      <c r="O30" s="22">
        <v>31815</v>
      </c>
      <c r="P30" s="38"/>
    </row>
    <row r="31" spans="1:16" x14ac:dyDescent="0.2">
      <c r="A31" s="15" t="s">
        <v>39</v>
      </c>
      <c r="B31" s="20">
        <v>3955.1589000000004</v>
      </c>
      <c r="C31" s="20">
        <v>4019.0072999999998</v>
      </c>
      <c r="D31" s="20">
        <v>3677.9358000000002</v>
      </c>
      <c r="E31" s="20">
        <v>3914.9418000000001</v>
      </c>
      <c r="F31" s="20">
        <v>3822.5880000000002</v>
      </c>
      <c r="G31" s="20">
        <v>3601.6134000000002</v>
      </c>
      <c r="H31" s="20">
        <v>3655.5057000000002</v>
      </c>
      <c r="I31" s="20">
        <v>3971.8833000000004</v>
      </c>
      <c r="J31" s="20">
        <v>3909.0975000000003</v>
      </c>
      <c r="K31" s="20">
        <v>3661.1421000000005</v>
      </c>
      <c r="L31" s="20">
        <v>3787.9611</v>
      </c>
      <c r="M31" s="21">
        <v>3698.8182000000002</v>
      </c>
      <c r="N31" s="22">
        <f t="shared" si="2"/>
        <v>45675.653100000003</v>
      </c>
      <c r="O31" s="22">
        <v>45675.653100000003</v>
      </c>
      <c r="P31" s="38"/>
    </row>
    <row r="32" spans="1:16" x14ac:dyDescent="0.2">
      <c r="A32" s="15" t="s">
        <v>40</v>
      </c>
      <c r="B32" s="20">
        <v>57000</v>
      </c>
      <c r="C32" s="20">
        <v>57000</v>
      </c>
      <c r="D32" s="20">
        <v>57000</v>
      </c>
      <c r="E32" s="20">
        <v>57000</v>
      </c>
      <c r="F32" s="20">
        <v>57000</v>
      </c>
      <c r="G32" s="20">
        <v>67000</v>
      </c>
      <c r="H32" s="20">
        <v>57000</v>
      </c>
      <c r="I32" s="20">
        <v>57000</v>
      </c>
      <c r="J32" s="20">
        <v>67000</v>
      </c>
      <c r="K32" s="20">
        <v>67000</v>
      </c>
      <c r="L32" s="20">
        <v>67000</v>
      </c>
      <c r="M32" s="20">
        <v>67000</v>
      </c>
      <c r="N32" s="22">
        <f t="shared" si="2"/>
        <v>734000</v>
      </c>
      <c r="O32" s="22">
        <v>677107.69310000003</v>
      </c>
      <c r="P32" s="38" t="s">
        <v>46</v>
      </c>
    </row>
    <row r="33" spans="1:16" x14ac:dyDescent="0.2">
      <c r="A33" s="29" t="s">
        <v>41</v>
      </c>
      <c r="B33" s="30">
        <f t="shared" ref="B33:N33" si="3">SUM(B15:B32)</f>
        <v>76851.158900000009</v>
      </c>
      <c r="C33" s="30">
        <f t="shared" si="3"/>
        <v>83756.747300000003</v>
      </c>
      <c r="D33" s="30">
        <f t="shared" si="3"/>
        <v>78613.295799999993</v>
      </c>
      <c r="E33" s="30">
        <f t="shared" si="3"/>
        <v>76586.5818</v>
      </c>
      <c r="F33" s="30">
        <f t="shared" si="3"/>
        <v>76589.527999999991</v>
      </c>
      <c r="G33" s="30">
        <f t="shared" si="3"/>
        <v>108101.15340000001</v>
      </c>
      <c r="H33" s="30">
        <f t="shared" si="3"/>
        <v>80142.22570000001</v>
      </c>
      <c r="I33" s="30">
        <f t="shared" si="3"/>
        <v>76236.423299999995</v>
      </c>
      <c r="J33" s="30">
        <f t="shared" si="3"/>
        <v>87595.207500000004</v>
      </c>
      <c r="K33" s="30">
        <f t="shared" si="3"/>
        <v>92906.242100000003</v>
      </c>
      <c r="L33" s="30">
        <f t="shared" si="3"/>
        <v>86477.401100000003</v>
      </c>
      <c r="M33" s="31">
        <f t="shared" si="3"/>
        <v>91477.548200000005</v>
      </c>
      <c r="N33" s="32">
        <f t="shared" si="3"/>
        <v>1015333.5131</v>
      </c>
      <c r="O33" s="32">
        <v>963126.85620000004</v>
      </c>
      <c r="P33" s="39"/>
    </row>
    <row r="34" spans="1:16" x14ac:dyDescent="0.2">
      <c r="A34" s="1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2"/>
      <c r="O34" s="22"/>
      <c r="P34" s="38"/>
    </row>
    <row r="35" spans="1:16" ht="17" thickBot="1" x14ac:dyDescent="0.25">
      <c r="A35" s="19" t="s">
        <v>42</v>
      </c>
      <c r="B35" s="26">
        <f t="shared" ref="B35:N35" si="4">B12-B33</f>
        <v>9648.8410999999905</v>
      </c>
      <c r="C35" s="26">
        <f t="shared" si="4"/>
        <v>2743.2526999999973</v>
      </c>
      <c r="D35" s="26">
        <f t="shared" si="4"/>
        <v>7886.7042000000074</v>
      </c>
      <c r="E35" s="26">
        <f t="shared" si="4"/>
        <v>9913.4182000000001</v>
      </c>
      <c r="F35" s="26">
        <f t="shared" si="4"/>
        <v>9910.4720000000088</v>
      </c>
      <c r="G35" s="26">
        <f t="shared" si="4"/>
        <v>-10601.15340000001</v>
      </c>
      <c r="H35" s="26">
        <f t="shared" si="4"/>
        <v>2357.77429999999</v>
      </c>
      <c r="I35" s="26">
        <f t="shared" si="4"/>
        <v>6263.5767000000051</v>
      </c>
      <c r="J35" s="26">
        <f t="shared" si="4"/>
        <v>-1095.2075000000041</v>
      </c>
      <c r="K35" s="26">
        <f t="shared" si="4"/>
        <v>-6406.2421000000031</v>
      </c>
      <c r="L35" s="26">
        <f t="shared" si="4"/>
        <v>22.598899999997229</v>
      </c>
      <c r="M35" s="27">
        <f t="shared" si="4"/>
        <v>1022.4517999999953</v>
      </c>
      <c r="N35" s="28">
        <f t="shared" si="4"/>
        <v>31666.486900000018</v>
      </c>
      <c r="O35" s="28">
        <v>53635.753799999948</v>
      </c>
      <c r="P35" s="41"/>
    </row>
    <row r="36" spans="1:16" ht="17" thickTop="1" x14ac:dyDescent="0.2"/>
  </sheetData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4D832-6FEC-944C-8573-0F542ED7F1F6}">
  <sheetPr>
    <pageSetUpPr fitToPage="1"/>
  </sheetPr>
  <dimension ref="A1:O44"/>
  <sheetViews>
    <sheetView showGridLines="0" tabSelected="1" topLeftCell="A4" zoomScaleNormal="100" workbookViewId="0">
      <selection activeCell="C34" sqref="C34"/>
    </sheetView>
  </sheetViews>
  <sheetFormatPr baseColWidth="10" defaultColWidth="11" defaultRowHeight="16" outlineLevelRow="1" x14ac:dyDescent="0.2"/>
  <cols>
    <col min="1" max="1" width="20.5" bestFit="1" customWidth="1"/>
    <col min="2" max="14" width="10.6640625" customWidth="1"/>
    <col min="15" max="15" width="34.33203125" customWidth="1"/>
  </cols>
  <sheetData>
    <row r="1" spans="1:15" x14ac:dyDescent="0.2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0" customHeight="1" x14ac:dyDescent="0.2">
      <c r="A6" s="33" t="s">
        <v>3</v>
      </c>
      <c r="B6" s="42" t="s">
        <v>51</v>
      </c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34" t="s">
        <v>14</v>
      </c>
      <c r="N6" s="35" t="s">
        <v>15</v>
      </c>
      <c r="O6" s="36" t="s">
        <v>43</v>
      </c>
    </row>
    <row r="7" spans="1:15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/>
      <c r="O7" s="11"/>
    </row>
    <row r="8" spans="1:15" x14ac:dyDescent="0.2">
      <c r="A8" s="12" t="s">
        <v>49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"/>
      <c r="O8" s="37"/>
    </row>
    <row r="9" spans="1:15" x14ac:dyDescent="0.2">
      <c r="A9" s="15" t="s">
        <v>52</v>
      </c>
      <c r="B9" s="20">
        <v>20000</v>
      </c>
      <c r="C9" s="20">
        <f>C44+C36-C13-C10</f>
        <v>7326.9306894520414</v>
      </c>
      <c r="D9" s="20">
        <f t="shared" ref="D9:N9" si="0">D44+D36-D13-D10</f>
        <v>28969.714138904121</v>
      </c>
      <c r="E9" s="20">
        <f t="shared" si="0"/>
        <v>56270.294238356175</v>
      </c>
      <c r="F9" s="20">
        <f t="shared" si="0"/>
        <v>27896.763499452034</v>
      </c>
      <c r="G9" s="20">
        <f t="shared" si="0"/>
        <v>57423.48817890411</v>
      </c>
      <c r="H9" s="20">
        <f t="shared" si="0"/>
        <v>67655.004827031997</v>
      </c>
      <c r="I9" s="20">
        <f t="shared" si="0"/>
        <v>56670.565689452065</v>
      </c>
      <c r="J9" s="20">
        <f t="shared" si="0"/>
        <v>25407.654428904134</v>
      </c>
      <c r="K9" s="20">
        <f t="shared" si="0"/>
        <v>46095.711567031933</v>
      </c>
      <c r="L9" s="20">
        <f t="shared" si="0"/>
        <v>14961.597378127844</v>
      </c>
      <c r="M9" s="20">
        <f t="shared" si="0"/>
        <v>3879.2415562556853</v>
      </c>
      <c r="N9" s="20">
        <f t="shared" si="0"/>
        <v>26896.723924383536</v>
      </c>
      <c r="O9" s="38"/>
    </row>
    <row r="10" spans="1:15" x14ac:dyDescent="0.2">
      <c r="A10" s="45" t="s">
        <v>53</v>
      </c>
      <c r="B10" s="46">
        <v>25000</v>
      </c>
      <c r="C10" s="46">
        <f>B10+C11-C12</f>
        <v>25000</v>
      </c>
      <c r="D10" s="46">
        <f t="shared" ref="D10:N10" si="1">C10+D11-D12</f>
        <v>25000</v>
      </c>
      <c r="E10" s="46">
        <f t="shared" si="1"/>
        <v>25000</v>
      </c>
      <c r="F10" s="46">
        <f t="shared" si="1"/>
        <v>25000</v>
      </c>
      <c r="G10" s="46">
        <f t="shared" si="1"/>
        <v>25000</v>
      </c>
      <c r="H10" s="46">
        <f t="shared" si="1"/>
        <v>24999.999999999985</v>
      </c>
      <c r="I10" s="46">
        <f t="shared" si="1"/>
        <v>24999.999999999985</v>
      </c>
      <c r="J10" s="46">
        <f t="shared" si="1"/>
        <v>24999.999999999985</v>
      </c>
      <c r="K10" s="46">
        <f t="shared" si="1"/>
        <v>24999.999999999985</v>
      </c>
      <c r="L10" s="46">
        <f t="shared" si="1"/>
        <v>24999.999999999985</v>
      </c>
      <c r="M10" s="46">
        <f t="shared" si="1"/>
        <v>24999.999999999985</v>
      </c>
      <c r="N10" s="46">
        <f t="shared" si="1"/>
        <v>24999.999999999985</v>
      </c>
      <c r="O10" s="47"/>
    </row>
    <row r="11" spans="1:15" outlineLevel="1" x14ac:dyDescent="0.2">
      <c r="A11" s="43" t="s">
        <v>54</v>
      </c>
      <c r="B11" s="20"/>
      <c r="C11" s="44">
        <f>'Profit &amp; Loss'!B12*1.1</f>
        <v>95150.000000000015</v>
      </c>
      <c r="D11" s="44">
        <f>'Profit &amp; Loss'!C12*1.1</f>
        <v>95150.000000000015</v>
      </c>
      <c r="E11" s="44">
        <f>'Profit &amp; Loss'!D12*1.1</f>
        <v>95150.000000000015</v>
      </c>
      <c r="F11" s="44">
        <f>'Profit &amp; Loss'!E12*1.1</f>
        <v>95150.000000000015</v>
      </c>
      <c r="G11" s="44">
        <f>'Profit &amp; Loss'!F12*1.1</f>
        <v>95150.000000000015</v>
      </c>
      <c r="H11" s="44">
        <f>'Profit &amp; Loss'!G12*1.1</f>
        <v>107250.00000000001</v>
      </c>
      <c r="I11" s="44">
        <f>'Profit &amp; Loss'!H12*1.1</f>
        <v>90750.000000000015</v>
      </c>
      <c r="J11" s="44">
        <f>'Profit &amp; Loss'!I12*1.1</f>
        <v>90750.000000000015</v>
      </c>
      <c r="K11" s="44">
        <f>'Profit &amp; Loss'!J12*1.1</f>
        <v>95150.000000000015</v>
      </c>
      <c r="L11" s="44">
        <f>'Profit &amp; Loss'!K12*1.1</f>
        <v>95150.000000000015</v>
      </c>
      <c r="M11" s="44">
        <f>'Profit &amp; Loss'!L12*1.1</f>
        <v>95150.000000000015</v>
      </c>
      <c r="N11" s="44">
        <f>'Profit &amp; Loss'!M12*1.1</f>
        <v>101750.00000000001</v>
      </c>
      <c r="O11" s="38"/>
    </row>
    <row r="12" spans="1:15" outlineLevel="1" x14ac:dyDescent="0.2">
      <c r="A12" s="48" t="s">
        <v>55</v>
      </c>
      <c r="B12" s="49"/>
      <c r="C12" s="50">
        <f>C11</f>
        <v>95150.000000000015</v>
      </c>
      <c r="D12" s="50">
        <f t="shared" ref="D12:N12" si="2">D11</f>
        <v>95150.000000000015</v>
      </c>
      <c r="E12" s="50">
        <f t="shared" si="2"/>
        <v>95150.000000000015</v>
      </c>
      <c r="F12" s="50">
        <f t="shared" si="2"/>
        <v>95150.000000000015</v>
      </c>
      <c r="G12" s="50">
        <f t="shared" si="2"/>
        <v>95150.000000000015</v>
      </c>
      <c r="H12" s="50">
        <f t="shared" si="2"/>
        <v>107250.00000000001</v>
      </c>
      <c r="I12" s="50">
        <f t="shared" si="2"/>
        <v>90750.000000000015</v>
      </c>
      <c r="J12" s="50">
        <f t="shared" si="2"/>
        <v>90750.000000000015</v>
      </c>
      <c r="K12" s="50">
        <f t="shared" si="2"/>
        <v>95150.000000000015</v>
      </c>
      <c r="L12" s="50">
        <f t="shared" si="2"/>
        <v>95150.000000000015</v>
      </c>
      <c r="M12" s="50">
        <f t="shared" si="2"/>
        <v>95150.000000000015</v>
      </c>
      <c r="N12" s="50">
        <f t="shared" si="2"/>
        <v>101750.00000000001</v>
      </c>
      <c r="O12" s="51"/>
    </row>
    <row r="13" spans="1:15" x14ac:dyDescent="0.2">
      <c r="A13" s="45" t="s">
        <v>49</v>
      </c>
      <c r="B13" s="46">
        <v>150000</v>
      </c>
      <c r="C13" s="46">
        <f>B13+C14</f>
        <v>150000</v>
      </c>
      <c r="D13" s="46">
        <f t="shared" ref="D13:N13" si="3">C13+D14</f>
        <v>150000</v>
      </c>
      <c r="E13" s="46">
        <f t="shared" si="3"/>
        <v>150000</v>
      </c>
      <c r="F13" s="46">
        <f t="shared" si="3"/>
        <v>150000</v>
      </c>
      <c r="G13" s="46">
        <f t="shared" si="3"/>
        <v>150000</v>
      </c>
      <c r="H13" s="46">
        <f t="shared" si="3"/>
        <v>150000</v>
      </c>
      <c r="I13" s="46">
        <f t="shared" si="3"/>
        <v>165000</v>
      </c>
      <c r="J13" s="46">
        <f t="shared" si="3"/>
        <v>165000</v>
      </c>
      <c r="K13" s="46">
        <f t="shared" si="3"/>
        <v>165000</v>
      </c>
      <c r="L13" s="46">
        <f t="shared" si="3"/>
        <v>165000</v>
      </c>
      <c r="M13" s="46">
        <f t="shared" si="3"/>
        <v>195000</v>
      </c>
      <c r="N13" s="46">
        <f t="shared" si="3"/>
        <v>195000</v>
      </c>
      <c r="O13" s="47"/>
    </row>
    <row r="14" spans="1:15" outlineLevel="1" x14ac:dyDescent="0.2">
      <c r="A14" s="48" t="s">
        <v>56</v>
      </c>
      <c r="B14" s="49"/>
      <c r="C14" s="50"/>
      <c r="D14" s="50"/>
      <c r="E14" s="50"/>
      <c r="F14" s="50"/>
      <c r="G14" s="50"/>
      <c r="H14" s="50"/>
      <c r="I14" s="50">
        <v>15000</v>
      </c>
      <c r="J14" s="50"/>
      <c r="K14" s="50"/>
      <c r="L14" s="50"/>
      <c r="M14" s="50">
        <v>30000</v>
      </c>
      <c r="N14" s="50"/>
      <c r="O14" s="51"/>
    </row>
    <row r="15" spans="1:15" x14ac:dyDescent="0.2">
      <c r="A15" s="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8"/>
    </row>
    <row r="16" spans="1:15" x14ac:dyDescent="0.2">
      <c r="A16" s="29" t="s">
        <v>48</v>
      </c>
      <c r="B16" s="30">
        <f>B13+B10+B9</f>
        <v>195000</v>
      </c>
      <c r="C16" s="30">
        <f t="shared" ref="C16:N16" si="4">C13+C10+C9</f>
        <v>182326.93068945204</v>
      </c>
      <c r="D16" s="30">
        <f t="shared" si="4"/>
        <v>203969.71413890412</v>
      </c>
      <c r="E16" s="30">
        <f t="shared" si="4"/>
        <v>231270.29423835617</v>
      </c>
      <c r="F16" s="30">
        <f t="shared" si="4"/>
        <v>202896.76349945203</v>
      </c>
      <c r="G16" s="30">
        <f t="shared" si="4"/>
        <v>232423.48817890411</v>
      </c>
      <c r="H16" s="30">
        <f t="shared" si="4"/>
        <v>242655.00482703198</v>
      </c>
      <c r="I16" s="30">
        <f t="shared" si="4"/>
        <v>246670.56568945205</v>
      </c>
      <c r="J16" s="30">
        <f t="shared" si="4"/>
        <v>215407.65442890412</v>
      </c>
      <c r="K16" s="30">
        <f t="shared" si="4"/>
        <v>236095.71156703192</v>
      </c>
      <c r="L16" s="30">
        <f t="shared" si="4"/>
        <v>204961.59737812786</v>
      </c>
      <c r="M16" s="30">
        <f t="shared" si="4"/>
        <v>223879.24155625567</v>
      </c>
      <c r="N16" s="31">
        <f t="shared" si="4"/>
        <v>246896.72392438352</v>
      </c>
      <c r="O16" s="39"/>
    </row>
    <row r="17" spans="1:15" x14ac:dyDescent="0.2">
      <c r="A17" s="1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38"/>
    </row>
    <row r="18" spans="1:15" x14ac:dyDescent="0.2">
      <c r="A18" s="12" t="s">
        <v>57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38"/>
    </row>
    <row r="19" spans="1:15" x14ac:dyDescent="0.2">
      <c r="A19" s="45" t="s">
        <v>58</v>
      </c>
      <c r="B19" s="46">
        <v>13000</v>
      </c>
      <c r="C19" s="46">
        <f>B19+C20-C21</f>
        <v>13000</v>
      </c>
      <c r="D19" s="46">
        <f t="shared" ref="D19" si="5">C19+D20-D21</f>
        <v>12999.999999999996</v>
      </c>
      <c r="E19" s="46">
        <f t="shared" ref="E19" si="6">D19+E20-E21</f>
        <v>12999.999999999996</v>
      </c>
      <c r="F19" s="46">
        <f t="shared" ref="F19" si="7">E19+F20-F21</f>
        <v>12999.999999999996</v>
      </c>
      <c r="G19" s="46">
        <f t="shared" ref="G19" si="8">F19+G20-G21</f>
        <v>13000</v>
      </c>
      <c r="H19" s="46">
        <f t="shared" ref="H19" si="9">G19+H20-H21</f>
        <v>13000</v>
      </c>
      <c r="I19" s="46">
        <f t="shared" ref="I19" si="10">H19+I20-I21</f>
        <v>13000</v>
      </c>
      <c r="J19" s="46">
        <f t="shared" ref="J19" si="11">I19+J20-J21</f>
        <v>13000</v>
      </c>
      <c r="K19" s="46">
        <f t="shared" ref="K19" si="12">J19+K20-K21</f>
        <v>13000</v>
      </c>
      <c r="L19" s="46">
        <f t="shared" ref="L19" si="13">K19+L20-L21</f>
        <v>13000</v>
      </c>
      <c r="M19" s="46">
        <f t="shared" ref="M19" si="14">L19+M20-M21</f>
        <v>12999.999999999993</v>
      </c>
      <c r="N19" s="46">
        <f t="shared" ref="N19" si="15">M19+N20-N21</f>
        <v>12999.999999999993</v>
      </c>
      <c r="O19" s="47"/>
    </row>
    <row r="20" spans="1:15" outlineLevel="1" x14ac:dyDescent="0.2">
      <c r="A20" s="43" t="s">
        <v>63</v>
      </c>
      <c r="B20" s="20"/>
      <c r="C20" s="44">
        <f>('Profit &amp; Loss'!B33-'Profit &amp; Loss'!B32+C14)*1.1</f>
        <v>21836.27479000001</v>
      </c>
      <c r="D20" s="44">
        <f>('Profit &amp; Loss'!C33-'Profit &amp; Loss'!C32+D14)*1.1</f>
        <v>29432.422030000005</v>
      </c>
      <c r="E20" s="44">
        <f>('Profit &amp; Loss'!D33-'Profit &amp; Loss'!D32+E14)*1.1</f>
        <v>23774.625379999994</v>
      </c>
      <c r="F20" s="44">
        <f>('Profit &amp; Loss'!E33-'Profit &amp; Loss'!E32+F14)*1.1</f>
        <v>21545.239980000002</v>
      </c>
      <c r="G20" s="44">
        <f>('Profit &amp; Loss'!F33-'Profit &amp; Loss'!F32+G14)*1.1</f>
        <v>21548.48079999999</v>
      </c>
      <c r="H20" s="44">
        <f>('Profit &amp; Loss'!G33-'Profit &amp; Loss'!G32+H14)*1.1</f>
        <v>45211.268740000014</v>
      </c>
      <c r="I20" s="44">
        <f>('Profit &amp; Loss'!H33-'Profit &amp; Loss'!H32+I14)*1.1</f>
        <v>41956.448270000015</v>
      </c>
      <c r="J20" s="44">
        <f>('Profit &amp; Loss'!I33-'Profit &amp; Loss'!I32+J14)*1.1</f>
        <v>21160.065629999997</v>
      </c>
      <c r="K20" s="44">
        <f>('Profit &amp; Loss'!J33-'Profit &amp; Loss'!J32+K14)*1.1</f>
        <v>22654.728250000007</v>
      </c>
      <c r="L20" s="44">
        <f>('Profit &amp; Loss'!K33-'Profit &amp; Loss'!K32+L14)*1.1</f>
        <v>28496.866310000005</v>
      </c>
      <c r="M20" s="44">
        <f>('Profit &amp; Loss'!L33-'Profit &amp; Loss'!L32+M14)*1.1</f>
        <v>54425.141210000009</v>
      </c>
      <c r="N20" s="44">
        <f>('Profit &amp; Loss'!M33-'Profit &amp; Loss'!M32+N14)*1.1</f>
        <v>26925.303020000007</v>
      </c>
      <c r="O20" s="38"/>
    </row>
    <row r="21" spans="1:15" outlineLevel="1" x14ac:dyDescent="0.2">
      <c r="A21" s="48" t="s">
        <v>59</v>
      </c>
      <c r="B21" s="49"/>
      <c r="C21" s="50">
        <f>C20</f>
        <v>21836.27479000001</v>
      </c>
      <c r="D21" s="50">
        <f t="shared" ref="D21:N21" si="16">D20</f>
        <v>29432.422030000005</v>
      </c>
      <c r="E21" s="50">
        <f t="shared" si="16"/>
        <v>23774.625379999994</v>
      </c>
      <c r="F21" s="50">
        <f t="shared" si="16"/>
        <v>21545.239980000002</v>
      </c>
      <c r="G21" s="50">
        <f t="shared" si="16"/>
        <v>21548.48079999999</v>
      </c>
      <c r="H21" s="50">
        <f t="shared" si="16"/>
        <v>45211.268740000014</v>
      </c>
      <c r="I21" s="50">
        <f t="shared" si="16"/>
        <v>41956.448270000015</v>
      </c>
      <c r="J21" s="50">
        <f t="shared" si="16"/>
        <v>21160.065629999997</v>
      </c>
      <c r="K21" s="50">
        <f t="shared" si="16"/>
        <v>22654.728250000007</v>
      </c>
      <c r="L21" s="50">
        <f t="shared" si="16"/>
        <v>28496.866310000005</v>
      </c>
      <c r="M21" s="50">
        <f t="shared" si="16"/>
        <v>54425.141210000009</v>
      </c>
      <c r="N21" s="50">
        <f t="shared" si="16"/>
        <v>26925.303020000007</v>
      </c>
      <c r="O21" s="51"/>
    </row>
    <row r="22" spans="1:15" x14ac:dyDescent="0.2">
      <c r="A22" s="45" t="s">
        <v>60</v>
      </c>
      <c r="B22" s="46">
        <v>18578</v>
      </c>
      <c r="C22" s="46">
        <f>B22+C23-C24-C25</f>
        <v>6664.8841099999991</v>
      </c>
      <c r="D22" s="46">
        <f t="shared" ref="D22:N22" si="17">C22+D23-D24-D25</f>
        <v>12639.20938</v>
      </c>
      <c r="E22" s="46">
        <f t="shared" si="17"/>
        <v>19127.879800000002</v>
      </c>
      <c r="F22" s="46">
        <f t="shared" si="17"/>
        <v>6691.3418200000015</v>
      </c>
      <c r="G22" s="46">
        <f t="shared" si="17"/>
        <v>13382.389020000004</v>
      </c>
      <c r="H22" s="46">
        <f t="shared" si="17"/>
        <v>19022.273680000006</v>
      </c>
      <c r="I22" s="46">
        <f t="shared" si="17"/>
        <v>23458.051110000004</v>
      </c>
      <c r="J22" s="46">
        <f t="shared" si="17"/>
        <v>6326.3576700000049</v>
      </c>
      <c r="K22" s="46">
        <f t="shared" si="17"/>
        <v>12916.836920000005</v>
      </c>
      <c r="L22" s="46">
        <f t="shared" si="17"/>
        <v>6059.3757900000019</v>
      </c>
      <c r="M22" s="46">
        <f t="shared" si="17"/>
        <v>9761.635680000003</v>
      </c>
      <c r="N22" s="46">
        <f t="shared" si="17"/>
        <v>16563.880860000005</v>
      </c>
      <c r="O22" s="47"/>
    </row>
    <row r="23" spans="1:15" outlineLevel="1" x14ac:dyDescent="0.2">
      <c r="A23" s="43" t="s">
        <v>61</v>
      </c>
      <c r="B23" s="20"/>
      <c r="C23" s="44">
        <f>C11/11</f>
        <v>8650.0000000000018</v>
      </c>
      <c r="D23" s="44">
        <f t="shared" ref="D23:N23" si="18">D11/11</f>
        <v>8650.0000000000018</v>
      </c>
      <c r="E23" s="44">
        <f t="shared" si="18"/>
        <v>8650.0000000000018</v>
      </c>
      <c r="F23" s="44">
        <f t="shared" si="18"/>
        <v>8650.0000000000018</v>
      </c>
      <c r="G23" s="44">
        <f t="shared" si="18"/>
        <v>8650.0000000000018</v>
      </c>
      <c r="H23" s="44">
        <f t="shared" si="18"/>
        <v>9750.0000000000018</v>
      </c>
      <c r="I23" s="44">
        <f t="shared" si="18"/>
        <v>8250.0000000000018</v>
      </c>
      <c r="J23" s="44">
        <f t="shared" si="18"/>
        <v>8250.0000000000018</v>
      </c>
      <c r="K23" s="44">
        <f t="shared" si="18"/>
        <v>8650.0000000000018</v>
      </c>
      <c r="L23" s="44">
        <f t="shared" si="18"/>
        <v>8650.0000000000018</v>
      </c>
      <c r="M23" s="44">
        <f t="shared" si="18"/>
        <v>8650.0000000000018</v>
      </c>
      <c r="N23" s="44">
        <f t="shared" si="18"/>
        <v>9250.0000000000018</v>
      </c>
      <c r="O23" s="38"/>
    </row>
    <row r="24" spans="1:15" outlineLevel="1" x14ac:dyDescent="0.2">
      <c r="A24" s="43" t="s">
        <v>62</v>
      </c>
      <c r="B24" s="20"/>
      <c r="C24" s="44">
        <f>C20/11</f>
        <v>1985.1158900000009</v>
      </c>
      <c r="D24" s="44">
        <f t="shared" ref="D24:N24" si="19">D20/11</f>
        <v>2675.6747300000006</v>
      </c>
      <c r="E24" s="44">
        <f t="shared" si="19"/>
        <v>2161.3295799999996</v>
      </c>
      <c r="F24" s="44">
        <f t="shared" si="19"/>
        <v>1958.6581800000001</v>
      </c>
      <c r="G24" s="44">
        <f t="shared" si="19"/>
        <v>1958.9527999999991</v>
      </c>
      <c r="H24" s="44">
        <f t="shared" si="19"/>
        <v>4110.1153400000012</v>
      </c>
      <c r="I24" s="44">
        <f t="shared" si="19"/>
        <v>3814.2225700000013</v>
      </c>
      <c r="J24" s="44">
        <f t="shared" si="19"/>
        <v>1923.6423299999997</v>
      </c>
      <c r="K24" s="44">
        <f t="shared" si="19"/>
        <v>2059.5207500000006</v>
      </c>
      <c r="L24" s="44">
        <f t="shared" si="19"/>
        <v>2590.6242100000004</v>
      </c>
      <c r="M24" s="44">
        <f t="shared" si="19"/>
        <v>4947.7401100000006</v>
      </c>
      <c r="N24" s="44">
        <f t="shared" si="19"/>
        <v>2447.7548200000006</v>
      </c>
      <c r="O24" s="38"/>
    </row>
    <row r="25" spans="1:15" outlineLevel="1" x14ac:dyDescent="0.2">
      <c r="A25" s="48" t="s">
        <v>59</v>
      </c>
      <c r="B25" s="49"/>
      <c r="C25" s="50">
        <f>B22</f>
        <v>18578</v>
      </c>
      <c r="D25" s="50"/>
      <c r="E25" s="50"/>
      <c r="F25" s="50">
        <f>E22</f>
        <v>19127.879800000002</v>
      </c>
      <c r="G25" s="50"/>
      <c r="H25" s="50"/>
      <c r="I25" s="50"/>
      <c r="J25" s="50">
        <f>I22</f>
        <v>23458.051110000004</v>
      </c>
      <c r="K25" s="50"/>
      <c r="L25" s="50">
        <f>K22</f>
        <v>12916.836920000005</v>
      </c>
      <c r="M25" s="50"/>
      <c r="N25" s="50"/>
      <c r="O25" s="51"/>
    </row>
    <row r="26" spans="1:15" x14ac:dyDescent="0.2">
      <c r="A26" s="45" t="s">
        <v>64</v>
      </c>
      <c r="B26" s="46">
        <v>22847</v>
      </c>
      <c r="C26" s="46">
        <f>B26+C27-C28</f>
        <v>7980</v>
      </c>
      <c r="D26" s="46">
        <f t="shared" ref="D26" si="20">C26+D27-D28</f>
        <v>15960</v>
      </c>
      <c r="E26" s="46">
        <f t="shared" ref="E26" si="21">D26+E27-E28</f>
        <v>23940</v>
      </c>
      <c r="F26" s="46">
        <f t="shared" ref="F26" si="22">E26+F27-F28</f>
        <v>7980</v>
      </c>
      <c r="G26" s="46">
        <f t="shared" ref="G26" si="23">F26+G27-G28</f>
        <v>15960</v>
      </c>
      <c r="H26" s="46">
        <f t="shared" ref="H26" si="24">G26+H27-H28</f>
        <v>25340</v>
      </c>
      <c r="I26" s="46">
        <f t="shared" ref="I26" si="25">H26+I27-I28</f>
        <v>33320</v>
      </c>
      <c r="J26" s="46">
        <f t="shared" ref="J26" si="26">I26+J27-J28</f>
        <v>7980</v>
      </c>
      <c r="K26" s="46">
        <f t="shared" ref="K26" si="27">J26+K27-K28</f>
        <v>17360</v>
      </c>
      <c r="L26" s="46">
        <f t="shared" ref="L26" si="28">K26+L27-L28</f>
        <v>9380</v>
      </c>
      <c r="M26" s="46">
        <f t="shared" ref="M26" si="29">L26+M27-M28</f>
        <v>18760</v>
      </c>
      <c r="N26" s="46">
        <f t="shared" ref="N26" si="30">M26+N27-N28</f>
        <v>28140</v>
      </c>
      <c r="O26" s="47"/>
    </row>
    <row r="27" spans="1:15" outlineLevel="1" x14ac:dyDescent="0.2">
      <c r="A27" s="43" t="s">
        <v>65</v>
      </c>
      <c r="B27" s="20"/>
      <c r="C27" s="44">
        <f>'Profit &amp; Loss'!B32*0.14</f>
        <v>7980.0000000000009</v>
      </c>
      <c r="D27" s="44">
        <f>'Profit &amp; Loss'!C32*0.14</f>
        <v>7980.0000000000009</v>
      </c>
      <c r="E27" s="44">
        <f>'Profit &amp; Loss'!D32*0.14</f>
        <v>7980.0000000000009</v>
      </c>
      <c r="F27" s="44">
        <f>'Profit &amp; Loss'!E32*0.14</f>
        <v>7980.0000000000009</v>
      </c>
      <c r="G27" s="44">
        <f>'Profit &amp; Loss'!F32*0.14</f>
        <v>7980.0000000000009</v>
      </c>
      <c r="H27" s="44">
        <f>'Profit &amp; Loss'!G32*0.14</f>
        <v>9380</v>
      </c>
      <c r="I27" s="44">
        <f>'Profit &amp; Loss'!H32*0.14</f>
        <v>7980.0000000000009</v>
      </c>
      <c r="J27" s="44">
        <f>'Profit &amp; Loss'!I32*0.14</f>
        <v>7980.0000000000009</v>
      </c>
      <c r="K27" s="44">
        <f>'Profit &amp; Loss'!J32*0.14</f>
        <v>9380</v>
      </c>
      <c r="L27" s="44">
        <f>'Profit &amp; Loss'!K32*0.14</f>
        <v>9380</v>
      </c>
      <c r="M27" s="44">
        <f>'Profit &amp; Loss'!L32*0.14</f>
        <v>9380</v>
      </c>
      <c r="N27" s="44">
        <f>'Profit &amp; Loss'!M32*0.14</f>
        <v>9380</v>
      </c>
      <c r="O27" s="38"/>
    </row>
    <row r="28" spans="1:15" outlineLevel="1" x14ac:dyDescent="0.2">
      <c r="A28" s="48" t="s">
        <v>59</v>
      </c>
      <c r="B28" s="49"/>
      <c r="C28" s="50">
        <f>B26</f>
        <v>22847</v>
      </c>
      <c r="D28" s="50"/>
      <c r="E28" s="50"/>
      <c r="F28" s="50">
        <f>E26</f>
        <v>23940</v>
      </c>
      <c r="G28" s="50"/>
      <c r="H28" s="50"/>
      <c r="I28" s="50"/>
      <c r="J28" s="50">
        <f>I26</f>
        <v>33320</v>
      </c>
      <c r="K28" s="50"/>
      <c r="L28" s="50">
        <f>K26</f>
        <v>17360</v>
      </c>
      <c r="M28" s="50"/>
      <c r="N28" s="50"/>
      <c r="O28" s="51"/>
    </row>
    <row r="29" spans="1:15" x14ac:dyDescent="0.2">
      <c r="A29" s="45" t="s">
        <v>66</v>
      </c>
      <c r="B29" s="46">
        <v>15487</v>
      </c>
      <c r="C29" s="46">
        <f>B29+C30-C31</f>
        <v>4945.2054794520554</v>
      </c>
      <c r="D29" s="46">
        <f t="shared" ref="D29" si="31">C29+D30-D31</f>
        <v>9890.4109589041109</v>
      </c>
      <c r="E29" s="46">
        <f t="shared" ref="E29" si="32">D29+E30-E31</f>
        <v>14835.616438356166</v>
      </c>
      <c r="F29" s="46">
        <f t="shared" ref="F29" si="33">E29+F30-F31</f>
        <v>4945.2054794520554</v>
      </c>
      <c r="G29" s="46">
        <f t="shared" ref="G29" si="34">F29+G30-G31</f>
        <v>9890.4109589041109</v>
      </c>
      <c r="H29" s="46">
        <f t="shared" ref="H29" si="35">G29+H30-H31</f>
        <v>15703.196347031964</v>
      </c>
      <c r="I29" s="46">
        <f t="shared" ref="I29" si="36">H29+I30-I31</f>
        <v>4945.2054794520554</v>
      </c>
      <c r="J29" s="46">
        <f t="shared" ref="J29" si="37">I29+J30-J31</f>
        <v>9890.4109589041109</v>
      </c>
      <c r="K29" s="46">
        <f t="shared" ref="K29" si="38">J29+K30-K31</f>
        <v>15703.196347031964</v>
      </c>
      <c r="L29" s="46">
        <f t="shared" ref="L29" si="39">K29+L30-L31</f>
        <v>5812.7853881278534</v>
      </c>
      <c r="M29" s="46">
        <f t="shared" ref="M29" si="40">L29+M30-M31</f>
        <v>11625.570776255707</v>
      </c>
      <c r="N29" s="46">
        <f t="shared" ref="N29" si="41">M29+N30-N31</f>
        <v>17438.35616438356</v>
      </c>
      <c r="O29" s="47"/>
    </row>
    <row r="30" spans="1:15" outlineLevel="1" x14ac:dyDescent="0.2">
      <c r="A30" s="43" t="s">
        <v>67</v>
      </c>
      <c r="B30" s="20"/>
      <c r="C30" s="44">
        <f>('Profit &amp; Loss'!B32/1.095)*0.095</f>
        <v>4945.2054794520554</v>
      </c>
      <c r="D30" s="44">
        <f>('Profit &amp; Loss'!C32/1.095)*0.095</f>
        <v>4945.2054794520554</v>
      </c>
      <c r="E30" s="44">
        <f>('Profit &amp; Loss'!D32/1.095)*0.095</f>
        <v>4945.2054794520554</v>
      </c>
      <c r="F30" s="44">
        <f>('Profit &amp; Loss'!E32/1.095)*0.095</f>
        <v>4945.2054794520554</v>
      </c>
      <c r="G30" s="44">
        <f>('Profit &amp; Loss'!F32/1.095)*0.095</f>
        <v>4945.2054794520554</v>
      </c>
      <c r="H30" s="44">
        <f>('Profit &amp; Loss'!G32/1.095)*0.095</f>
        <v>5812.7853881278543</v>
      </c>
      <c r="I30" s="44">
        <f>('Profit &amp; Loss'!H32/1.095)*0.095</f>
        <v>4945.2054794520554</v>
      </c>
      <c r="J30" s="44">
        <f>('Profit &amp; Loss'!I32/1.095)*0.095</f>
        <v>4945.2054794520554</v>
      </c>
      <c r="K30" s="44">
        <f>('Profit &amp; Loss'!J32/1.095)*0.095</f>
        <v>5812.7853881278543</v>
      </c>
      <c r="L30" s="44">
        <f>('Profit &amp; Loss'!K32/1.095)*0.095</f>
        <v>5812.7853881278543</v>
      </c>
      <c r="M30" s="44">
        <f>('Profit &amp; Loss'!L32/1.095)*0.095</f>
        <v>5812.7853881278543</v>
      </c>
      <c r="N30" s="44">
        <f>('Profit &amp; Loss'!M32/1.095)*0.095</f>
        <v>5812.7853881278543</v>
      </c>
      <c r="O30" s="38"/>
    </row>
    <row r="31" spans="1:15" outlineLevel="1" x14ac:dyDescent="0.2">
      <c r="A31" s="48" t="s">
        <v>59</v>
      </c>
      <c r="B31" s="49"/>
      <c r="C31" s="50">
        <f>B29</f>
        <v>15487</v>
      </c>
      <c r="D31" s="50"/>
      <c r="E31" s="50"/>
      <c r="F31" s="50">
        <f>E29</f>
        <v>14835.616438356166</v>
      </c>
      <c r="G31" s="50"/>
      <c r="H31" s="50"/>
      <c r="I31" s="50">
        <f>H29</f>
        <v>15703.196347031964</v>
      </c>
      <c r="J31" s="50"/>
      <c r="K31" s="50"/>
      <c r="L31" s="50">
        <f>K29</f>
        <v>15703.196347031964</v>
      </c>
      <c r="M31" s="50"/>
      <c r="N31" s="50"/>
      <c r="O31" s="51"/>
    </row>
    <row r="32" spans="1:15" x14ac:dyDescent="0.2">
      <c r="A32" s="45" t="s">
        <v>68</v>
      </c>
      <c r="B32" s="46">
        <v>30000</v>
      </c>
      <c r="C32" s="46">
        <f>B32+C33-C34</f>
        <v>45000</v>
      </c>
      <c r="D32" s="46">
        <f t="shared" ref="D32" si="42">C32+D33-D34</f>
        <v>45000</v>
      </c>
      <c r="E32" s="46">
        <f t="shared" ref="E32" si="43">D32+E33-E34</f>
        <v>45000</v>
      </c>
      <c r="F32" s="46">
        <f t="shared" ref="F32" si="44">E32+F33-F34</f>
        <v>45000</v>
      </c>
      <c r="G32" s="46">
        <f t="shared" ref="G32" si="45">F32+G33-G34</f>
        <v>45000</v>
      </c>
      <c r="H32" s="46">
        <f t="shared" ref="H32" si="46">G32+H33-H34</f>
        <v>45000</v>
      </c>
      <c r="I32" s="46">
        <f t="shared" ref="I32" si="47">H32+I33-I34</f>
        <v>45000</v>
      </c>
      <c r="J32" s="46">
        <f t="shared" ref="J32" si="48">I32+J33-J34</f>
        <v>45000</v>
      </c>
      <c r="K32" s="46">
        <f t="shared" ref="K32" si="49">J32+K33-K34</f>
        <v>45000</v>
      </c>
      <c r="L32" s="46">
        <f t="shared" ref="L32" si="50">K32+L33-L34</f>
        <v>45000</v>
      </c>
      <c r="M32" s="46">
        <f t="shared" ref="M32" si="51">L32+M33-M34</f>
        <v>45000</v>
      </c>
      <c r="N32" s="46">
        <f t="shared" ref="N32" si="52">M32+N33-N34</f>
        <v>45000</v>
      </c>
      <c r="O32" s="47"/>
    </row>
    <row r="33" spans="1:15" outlineLevel="1" x14ac:dyDescent="0.2">
      <c r="A33" s="43" t="s">
        <v>69</v>
      </c>
      <c r="B33" s="20"/>
      <c r="C33" s="44">
        <v>15000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8"/>
    </row>
    <row r="34" spans="1:15" outlineLevel="1" x14ac:dyDescent="0.2">
      <c r="A34" s="48" t="s">
        <v>59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x14ac:dyDescent="0.2">
      <c r="A35" s="1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8"/>
    </row>
    <row r="36" spans="1:15" x14ac:dyDescent="0.2">
      <c r="A36" s="29" t="s">
        <v>70</v>
      </c>
      <c r="B36" s="30">
        <f>B19+B22+B26+B29+B32</f>
        <v>99912</v>
      </c>
      <c r="C36" s="30">
        <f t="shared" ref="C36:N36" si="53">C19+C22+C26+C29+C32</f>
        <v>77590.089589452051</v>
      </c>
      <c r="D36" s="30">
        <f t="shared" si="53"/>
        <v>96489.620338904118</v>
      </c>
      <c r="E36" s="30">
        <f t="shared" si="53"/>
        <v>115903.49623835617</v>
      </c>
      <c r="F36" s="30">
        <f t="shared" si="53"/>
        <v>77616.547299452053</v>
      </c>
      <c r="G36" s="30">
        <f t="shared" si="53"/>
        <v>97232.799978904106</v>
      </c>
      <c r="H36" s="30">
        <f t="shared" si="53"/>
        <v>118065.47002703197</v>
      </c>
      <c r="I36" s="30">
        <f t="shared" si="53"/>
        <v>119723.25658945205</v>
      </c>
      <c r="J36" s="30">
        <f t="shared" si="53"/>
        <v>82196.768628904116</v>
      </c>
      <c r="K36" s="30">
        <f t="shared" si="53"/>
        <v>103980.03326703196</v>
      </c>
      <c r="L36" s="30">
        <f t="shared" si="53"/>
        <v>79252.161178127863</v>
      </c>
      <c r="M36" s="30">
        <f t="shared" si="53"/>
        <v>98147.206456255692</v>
      </c>
      <c r="N36" s="31">
        <f t="shared" si="53"/>
        <v>120142.23702438356</v>
      </c>
      <c r="O36" s="39"/>
    </row>
    <row r="37" spans="1:15" x14ac:dyDescent="0.2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38"/>
    </row>
    <row r="38" spans="1:15" x14ac:dyDescent="0.2">
      <c r="A38" s="29" t="s">
        <v>71</v>
      </c>
      <c r="B38" s="30">
        <f>B16-B36</f>
        <v>95088</v>
      </c>
      <c r="C38" s="30">
        <f t="shared" ref="C38:N38" si="54">C16-C36</f>
        <v>104736.84109999999</v>
      </c>
      <c r="D38" s="30">
        <f t="shared" si="54"/>
        <v>107480.0938</v>
      </c>
      <c r="E38" s="30">
        <f t="shared" si="54"/>
        <v>115366.79800000001</v>
      </c>
      <c r="F38" s="30">
        <f t="shared" si="54"/>
        <v>125280.21619999998</v>
      </c>
      <c r="G38" s="30">
        <f t="shared" si="54"/>
        <v>135190.6882</v>
      </c>
      <c r="H38" s="30">
        <f t="shared" si="54"/>
        <v>124589.53480000001</v>
      </c>
      <c r="I38" s="30">
        <f t="shared" si="54"/>
        <v>126947.3091</v>
      </c>
      <c r="J38" s="30">
        <f t="shared" si="54"/>
        <v>133210.88579999999</v>
      </c>
      <c r="K38" s="30">
        <f t="shared" si="54"/>
        <v>132115.67829999997</v>
      </c>
      <c r="L38" s="30">
        <f t="shared" si="54"/>
        <v>125709.4362</v>
      </c>
      <c r="M38" s="30">
        <f t="shared" si="54"/>
        <v>125732.03509999998</v>
      </c>
      <c r="N38" s="31">
        <f t="shared" si="54"/>
        <v>126754.48689999996</v>
      </c>
      <c r="O38" s="39"/>
    </row>
    <row r="39" spans="1:15" x14ac:dyDescent="0.2">
      <c r="A39" s="1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38"/>
    </row>
    <row r="40" spans="1:15" x14ac:dyDescent="0.2">
      <c r="A40" s="12" t="s">
        <v>72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38"/>
    </row>
    <row r="41" spans="1:15" x14ac:dyDescent="0.2">
      <c r="A41" s="45" t="s">
        <v>73</v>
      </c>
      <c r="B41" s="46">
        <v>95088</v>
      </c>
      <c r="C41" s="46">
        <f>B41+C42-C43</f>
        <v>104736.84109999999</v>
      </c>
      <c r="D41" s="46">
        <f t="shared" ref="D41" si="55">C41+D42-D43</f>
        <v>107480.09379999999</v>
      </c>
      <c r="E41" s="46">
        <f t="shared" ref="E41" si="56">D41+E42-E43</f>
        <v>115366.798</v>
      </c>
      <c r="F41" s="46">
        <f t="shared" ref="F41" si="57">E41+F42-F43</f>
        <v>125280.2162</v>
      </c>
      <c r="G41" s="46">
        <f t="shared" ref="G41" si="58">F41+G42-G43</f>
        <v>135190.6882</v>
      </c>
      <c r="H41" s="46">
        <f t="shared" ref="H41" si="59">G41+H42-H43</f>
        <v>124589.53479999999</v>
      </c>
      <c r="I41" s="46">
        <f t="shared" ref="I41" si="60">H41+I42-I43</f>
        <v>126947.30909999998</v>
      </c>
      <c r="J41" s="46">
        <f t="shared" ref="J41" si="61">I41+J42-J43</f>
        <v>133210.88579999999</v>
      </c>
      <c r="K41" s="46">
        <f t="shared" ref="K41" si="62">J41+K42-K43</f>
        <v>132115.67829999997</v>
      </c>
      <c r="L41" s="46">
        <f t="shared" ref="L41" si="63">K41+L42-L43</f>
        <v>125709.43619999997</v>
      </c>
      <c r="M41" s="46">
        <f t="shared" ref="M41" si="64">L41+M42-M43</f>
        <v>125732.03509999996</v>
      </c>
      <c r="N41" s="46">
        <f t="shared" ref="N41" si="65">M41+N42-N43</f>
        <v>126754.48689999996</v>
      </c>
      <c r="O41" s="47"/>
    </row>
    <row r="42" spans="1:15" outlineLevel="1" x14ac:dyDescent="0.2">
      <c r="A42" s="43" t="s">
        <v>42</v>
      </c>
      <c r="B42" s="20"/>
      <c r="C42" s="44">
        <f>'Profit &amp; Loss'!B35</f>
        <v>9648.8410999999905</v>
      </c>
      <c r="D42" s="44">
        <f>'Profit &amp; Loss'!C35</f>
        <v>2743.2526999999973</v>
      </c>
      <c r="E42" s="44">
        <f>'Profit &amp; Loss'!D35</f>
        <v>7886.7042000000074</v>
      </c>
      <c r="F42" s="44">
        <f>'Profit &amp; Loss'!E35</f>
        <v>9913.4182000000001</v>
      </c>
      <c r="G42" s="44">
        <f>'Profit &amp; Loss'!F35</f>
        <v>9910.4720000000088</v>
      </c>
      <c r="H42" s="44">
        <f>'Profit &amp; Loss'!G35</f>
        <v>-10601.15340000001</v>
      </c>
      <c r="I42" s="44">
        <f>'Profit &amp; Loss'!H35</f>
        <v>2357.77429999999</v>
      </c>
      <c r="J42" s="44">
        <f>'Profit &amp; Loss'!I35</f>
        <v>6263.5767000000051</v>
      </c>
      <c r="K42" s="44">
        <f>'Profit &amp; Loss'!J35</f>
        <v>-1095.2075000000041</v>
      </c>
      <c r="L42" s="44">
        <f>'Profit &amp; Loss'!K35</f>
        <v>-6406.2421000000031</v>
      </c>
      <c r="M42" s="44">
        <f>'Profit &amp; Loss'!L35</f>
        <v>22.598899999997229</v>
      </c>
      <c r="N42" s="44">
        <f>'Profit &amp; Loss'!M35</f>
        <v>1022.4517999999953</v>
      </c>
      <c r="O42" s="38"/>
    </row>
    <row r="43" spans="1:15" outlineLevel="1" x14ac:dyDescent="0.2">
      <c r="A43" s="48" t="s">
        <v>74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x14ac:dyDescent="0.2">
      <c r="A44" s="29" t="s">
        <v>75</v>
      </c>
      <c r="B44" s="30">
        <f>B41</f>
        <v>95088</v>
      </c>
      <c r="C44" s="30">
        <f t="shared" ref="C44:N44" si="66">C41</f>
        <v>104736.84109999999</v>
      </c>
      <c r="D44" s="30">
        <f t="shared" si="66"/>
        <v>107480.09379999999</v>
      </c>
      <c r="E44" s="30">
        <f t="shared" si="66"/>
        <v>115366.798</v>
      </c>
      <c r="F44" s="30">
        <f t="shared" si="66"/>
        <v>125280.2162</v>
      </c>
      <c r="G44" s="30">
        <f t="shared" si="66"/>
        <v>135190.6882</v>
      </c>
      <c r="H44" s="30">
        <f t="shared" si="66"/>
        <v>124589.53479999999</v>
      </c>
      <c r="I44" s="30">
        <f t="shared" si="66"/>
        <v>126947.30909999998</v>
      </c>
      <c r="J44" s="30">
        <f t="shared" si="66"/>
        <v>133210.88579999999</v>
      </c>
      <c r="K44" s="30">
        <f t="shared" si="66"/>
        <v>132115.67829999997</v>
      </c>
      <c r="L44" s="30">
        <f t="shared" si="66"/>
        <v>125709.43619999997</v>
      </c>
      <c r="M44" s="30">
        <f t="shared" si="66"/>
        <v>125732.03509999996</v>
      </c>
      <c r="N44" s="31">
        <f t="shared" si="66"/>
        <v>126754.48689999996</v>
      </c>
      <c r="O44" s="39"/>
    </row>
  </sheetData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&amp; Loss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Hogg</dc:creator>
  <cp:lastModifiedBy>Justin Hogg</cp:lastModifiedBy>
  <dcterms:created xsi:type="dcterms:W3CDTF">2019-09-02T11:12:53Z</dcterms:created>
  <dcterms:modified xsi:type="dcterms:W3CDTF">2020-01-07T01:07:02Z</dcterms:modified>
</cp:coreProperties>
</file>