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stinhogg/Desktop/Employee Cost/"/>
    </mc:Choice>
  </mc:AlternateContent>
  <xr:revisionPtr revIDLastSave="0" documentId="13_ncr:1_{BE38BB14-62C0-7847-AEE5-CCCDA821F4AE}" xr6:coauthVersionLast="45" xr6:coauthVersionMax="45" xr10:uidLastSave="{00000000-0000-0000-0000-000000000000}"/>
  <bookViews>
    <workbookView xWindow="2060" yWindow="600" windowWidth="27780" windowHeight="15940" xr2:uid="{0BD1EA72-206E-A148-9B3D-CB29481EBEB7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F11" i="1"/>
  <c r="E11" i="1" s="1"/>
  <c r="F10" i="1"/>
  <c r="E10" i="1" s="1"/>
  <c r="F4" i="1"/>
  <c r="E4" i="1" s="1"/>
  <c r="F27" i="1"/>
  <c r="J18" i="1"/>
  <c r="J7" i="1" l="1"/>
  <c r="J13" i="1" s="1"/>
  <c r="J20" i="1" l="1"/>
  <c r="F9" i="1" l="1"/>
  <c r="E9" i="1" s="1"/>
  <c r="F6" i="1" l="1"/>
  <c r="E6" i="1" s="1"/>
  <c r="F8" i="1" l="1"/>
  <c r="E8" i="1" s="1"/>
  <c r="F7" i="1"/>
  <c r="E7" i="1" s="1"/>
  <c r="F13" i="1" l="1"/>
  <c r="E13" i="1" l="1"/>
  <c r="E18" i="1" s="1"/>
  <c r="E25" i="1" s="1"/>
  <c r="E29" i="1" s="1"/>
  <c r="F29" i="1" s="1"/>
  <c r="F18" i="1" l="1"/>
  <c r="F25" i="1" l="1"/>
</calcChain>
</file>

<file path=xl/sharedStrings.xml><?xml version="1.0" encoding="utf-8"?>
<sst xmlns="http://schemas.openxmlformats.org/spreadsheetml/2006/main" count="38" uniqueCount="32">
  <si>
    <t>Hourly</t>
  </si>
  <si>
    <t>Annual</t>
  </si>
  <si>
    <t>Hours per week</t>
  </si>
  <si>
    <t>Superannuation</t>
  </si>
  <si>
    <t>Workers Insurance</t>
  </si>
  <si>
    <t>Payroll Tax</t>
  </si>
  <si>
    <t>Casual Loading</t>
  </si>
  <si>
    <t>Allowances</t>
  </si>
  <si>
    <t>Wage Paid</t>
  </si>
  <si>
    <t>Employment Costs Paid</t>
  </si>
  <si>
    <t>Work Days</t>
  </si>
  <si>
    <t>Public Holidays</t>
  </si>
  <si>
    <t>Holiday Leave Days</t>
  </si>
  <si>
    <t>Sick Leave Days</t>
  </si>
  <si>
    <t>Total Days Available</t>
  </si>
  <si>
    <t>Charge Rate</t>
  </si>
  <si>
    <t>Other Direct Costs</t>
  </si>
  <si>
    <t>Utilisation</t>
  </si>
  <si>
    <t>Overhead &amp; Profit Markup</t>
  </si>
  <si>
    <t>Fully Utilised Cost</t>
  </si>
  <si>
    <t>Full Cost (Days Available)</t>
  </si>
  <si>
    <t>Annual Wage</t>
  </si>
  <si>
    <t>Annual Allowances</t>
  </si>
  <si>
    <t>Other Annual Direct Costs</t>
  </si>
  <si>
    <t>Annual Leave (days)</t>
  </si>
  <si>
    <t>Personal Leave (days)</t>
  </si>
  <si>
    <t>Public Holidays (days)</t>
  </si>
  <si>
    <t>Assumptions</t>
  </si>
  <si>
    <t>Item</t>
  </si>
  <si>
    <t>Employee Cost Calculations</t>
  </si>
  <si>
    <t>Employee Work Days</t>
  </si>
  <si>
    <t>Days Utilised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</si>
</sst>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0" fontId="0" fillId="0" borderId="0" xfId="0" applyNumberFormat="1"/>
    <xf numFmtId="38" fontId="0" fillId="0" borderId="0" xfId="0" applyNumberFormat="1"/>
    <xf numFmtId="40" fontId="3" fillId="0" borderId="1" xfId="0" applyNumberFormat="1" applyFont="1" applyBorder="1"/>
    <xf numFmtId="0" fontId="0" fillId="0" borderId="5" xfId="0" applyBorder="1"/>
    <xf numFmtId="0" fontId="3" fillId="0" borderId="7" xfId="0" applyFont="1" applyBorder="1"/>
    <xf numFmtId="38" fontId="3" fillId="0" borderId="8" xfId="0" applyNumberFormat="1" applyFont="1" applyFill="1" applyBorder="1"/>
    <xf numFmtId="40" fontId="0" fillId="0" borderId="0" xfId="0" applyNumberFormat="1" applyBorder="1"/>
    <xf numFmtId="38" fontId="0" fillId="0" borderId="6" xfId="0" applyNumberFormat="1" applyBorder="1"/>
    <xf numFmtId="9" fontId="0" fillId="0" borderId="0" xfId="1" applyFont="1" applyBorder="1"/>
    <xf numFmtId="9" fontId="0" fillId="0" borderId="6" xfId="1" applyFont="1" applyBorder="1"/>
    <xf numFmtId="0" fontId="2" fillId="0" borderId="15" xfId="0" applyFont="1" applyBorder="1"/>
    <xf numFmtId="40" fontId="2" fillId="0" borderId="16" xfId="0" applyNumberFormat="1" applyFont="1" applyBorder="1" applyAlignment="1">
      <alignment horizontal="center"/>
    </xf>
    <xf numFmtId="38" fontId="2" fillId="0" borderId="17" xfId="0" applyNumberFormat="1" applyFont="1" applyBorder="1" applyAlignment="1">
      <alignment horizontal="center"/>
    </xf>
    <xf numFmtId="0" fontId="0" fillId="0" borderId="15" xfId="0" applyBorder="1"/>
    <xf numFmtId="0" fontId="3" fillId="0" borderId="18" xfId="0" applyFont="1" applyBorder="1"/>
    <xf numFmtId="40" fontId="3" fillId="0" borderId="19" xfId="0" applyNumberFormat="1" applyFont="1" applyBorder="1"/>
    <xf numFmtId="38" fontId="3" fillId="0" borderId="20" xfId="0" applyNumberFormat="1" applyFont="1" applyFill="1" applyBorder="1"/>
    <xf numFmtId="40" fontId="0" fillId="0" borderId="16" xfId="0" applyNumberFormat="1" applyBorder="1"/>
    <xf numFmtId="38" fontId="0" fillId="0" borderId="17" xfId="0" applyNumberFormat="1" applyFill="1" applyBorder="1"/>
    <xf numFmtId="38" fontId="0" fillId="0" borderId="17" xfId="0" applyNumberFormat="1" applyBorder="1"/>
    <xf numFmtId="9" fontId="0" fillId="0" borderId="16" xfId="1" applyFont="1" applyBorder="1"/>
    <xf numFmtId="9" fontId="0" fillId="0" borderId="17" xfId="1" applyFont="1" applyBorder="1"/>
    <xf numFmtId="0" fontId="4" fillId="0" borderId="21" xfId="0" applyFont="1" applyBorder="1"/>
    <xf numFmtId="40" fontId="4" fillId="0" borderId="22" xfId="0" applyNumberFormat="1" applyFont="1" applyBorder="1"/>
    <xf numFmtId="38" fontId="4" fillId="0" borderId="23" xfId="0" applyNumberFormat="1" applyFont="1" applyFill="1" applyBorder="1"/>
    <xf numFmtId="0" fontId="2" fillId="0" borderId="12" xfId="0" applyFont="1" applyBorder="1"/>
    <xf numFmtId="40" fontId="2" fillId="0" borderId="13" xfId="0" applyNumberFormat="1" applyFont="1" applyBorder="1" applyAlignment="1">
      <alignment horizontal="center"/>
    </xf>
    <xf numFmtId="38" fontId="2" fillId="0" borderId="14" xfId="0" applyNumberFormat="1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3" fillId="0" borderId="9" xfId="0" applyFont="1" applyBorder="1"/>
    <xf numFmtId="40" fontId="3" fillId="0" borderId="10" xfId="0" applyNumberFormat="1" applyFont="1" applyBorder="1"/>
    <xf numFmtId="38" fontId="3" fillId="0" borderId="11" xfId="0" applyNumberFormat="1" applyFont="1" applyFill="1" applyBorder="1"/>
    <xf numFmtId="0" fontId="2" fillId="0" borderId="2" xfId="0" applyFont="1" applyBorder="1"/>
    <xf numFmtId="0" fontId="2" fillId="0" borderId="4" xfId="0" applyFont="1" applyBorder="1"/>
    <xf numFmtId="38" fontId="0" fillId="2" borderId="6" xfId="0" applyNumberFormat="1" applyFill="1" applyBorder="1"/>
    <xf numFmtId="0" fontId="0" fillId="2" borderId="6" xfId="0" applyFill="1" applyBorder="1"/>
    <xf numFmtId="10" fontId="0" fillId="2" borderId="6" xfId="0" applyNumberFormat="1" applyFill="1" applyBorder="1"/>
    <xf numFmtId="9" fontId="0" fillId="2" borderId="6" xfId="0" applyNumberFormat="1" applyFill="1" applyBorder="1"/>
    <xf numFmtId="0" fontId="0" fillId="0" borderId="24" xfId="0" applyBorder="1"/>
    <xf numFmtId="9" fontId="0" fillId="2" borderId="25" xfId="0" applyNumberFormat="1" applyFill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600363</xdr:colOff>
      <xdr:row>13</xdr:row>
      <xdr:rowOff>92364</xdr:rowOff>
    </xdr:from>
    <xdr:to>
      <xdr:col>9</xdr:col>
      <xdr:colOff>565728</xdr:colOff>
      <xdr:row>16</xdr:row>
      <xdr:rowOff>138545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225E9F0-9C94-ED46-B917-F2578DAE615D}"/>
            </a:ext>
          </a:extLst>
        </xdr:cNvPr>
        <xdr:cNvCxnSpPr/>
      </xdr:nvCxnSpPr>
      <xdr:spPr>
        <a:xfrm flipH="1">
          <a:off x="5749636" y="2840182"/>
          <a:ext cx="4121728" cy="66963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625763</xdr:colOff>
      <xdr:row>20</xdr:row>
      <xdr:rowOff>83127</xdr:rowOff>
    </xdr:from>
    <xdr:to>
      <xdr:col>9</xdr:col>
      <xdr:colOff>591128</xdr:colOff>
      <xdr:row>23</xdr:row>
      <xdr:rowOff>129309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0179457-2FFB-2746-88BF-DFC195EF8120}"/>
            </a:ext>
          </a:extLst>
        </xdr:cNvPr>
        <xdr:cNvCxnSpPr/>
      </xdr:nvCxnSpPr>
      <xdr:spPr>
        <a:xfrm flipH="1">
          <a:off x="5775036" y="4320309"/>
          <a:ext cx="4121728" cy="66963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496454</xdr:colOff>
      <xdr:row>13</xdr:row>
      <xdr:rowOff>80293</xdr:rowOff>
    </xdr:from>
    <xdr:to>
      <xdr:col>4</xdr:col>
      <xdr:colOff>496454</xdr:colOff>
      <xdr:row>16</xdr:row>
      <xdr:rowOff>139070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5AEADBE-3889-204D-873D-E7F8EC90E84E}"/>
            </a:ext>
          </a:extLst>
        </xdr:cNvPr>
        <xdr:cNvCxnSpPr/>
      </xdr:nvCxnSpPr>
      <xdr:spPr>
        <a:xfrm>
          <a:off x="5645727" y="2828111"/>
          <a:ext cx="0" cy="68223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496455</xdr:colOff>
      <xdr:row>18</xdr:row>
      <xdr:rowOff>107234</xdr:rowOff>
    </xdr:from>
    <xdr:to>
      <xdr:col>4</xdr:col>
      <xdr:colOff>496455</xdr:colOff>
      <xdr:row>23</xdr:row>
      <xdr:rowOff>55454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1B9507F6-787E-C94E-B005-70E1C7D22A68}"/>
            </a:ext>
          </a:extLst>
        </xdr:cNvPr>
        <xdr:cNvCxnSpPr/>
      </xdr:nvCxnSpPr>
      <xdr:spPr>
        <a:xfrm>
          <a:off x="5645728" y="3917234"/>
          <a:ext cx="0" cy="99885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98B8-68DA-9A4F-990F-44EC2549007B}">
  <dimension ref="A1:J29"/>
  <sheetViews>
    <sheetView showGridLines="0" tabSelected="1" zoomScale="110" zoomScaleNormal="110" workbookViewId="0">
      <selection activeCell="B8" sqref="B8"/>
    </sheetView>
  </sheetViews>
  <sheetFormatPr baseColWidth="10" defaultRowHeight="16" x14ac:dyDescent="0.2"/>
  <cols>
    <col min="1" max="1" width="22.83203125" bestFit="1" customWidth="1"/>
    <col min="4" max="4" width="22.83203125" bestFit="1" customWidth="1"/>
    <col min="5" max="5" width="10.83203125" style="1"/>
    <col min="6" max="6" width="10.83203125" style="2"/>
  </cols>
  <sheetData>
    <row r="1" spans="1:10" x14ac:dyDescent="0.2">
      <c r="A1" s="34" t="s">
        <v>27</v>
      </c>
      <c r="B1" s="35"/>
      <c r="D1" s="42" t="s">
        <v>29</v>
      </c>
      <c r="E1" s="43"/>
      <c r="F1" s="44"/>
      <c r="H1" s="45" t="s">
        <v>30</v>
      </c>
      <c r="I1" s="46"/>
      <c r="J1" s="47"/>
    </row>
    <row r="2" spans="1:10" x14ac:dyDescent="0.2">
      <c r="A2" s="4"/>
      <c r="B2" s="30"/>
      <c r="D2" s="26" t="s">
        <v>28</v>
      </c>
      <c r="E2" s="27" t="s">
        <v>0</v>
      </c>
      <c r="F2" s="28" t="s">
        <v>1</v>
      </c>
      <c r="H2" s="4"/>
      <c r="I2" s="29"/>
      <c r="J2" s="30"/>
    </row>
    <row r="3" spans="1:10" ht="17" thickBot="1" x14ac:dyDescent="0.25">
      <c r="A3" s="4" t="s">
        <v>21</v>
      </c>
      <c r="B3" s="36">
        <v>65000</v>
      </c>
      <c r="D3" s="14"/>
      <c r="E3" s="12"/>
      <c r="F3" s="13"/>
      <c r="H3" s="4"/>
      <c r="I3" s="29"/>
      <c r="J3" s="30"/>
    </row>
    <row r="4" spans="1:10" ht="17" thickBot="1" x14ac:dyDescent="0.25">
      <c r="A4" s="4" t="s">
        <v>22</v>
      </c>
      <c r="B4" s="36">
        <v>1200</v>
      </c>
      <c r="D4" s="15" t="s">
        <v>8</v>
      </c>
      <c r="E4" s="16">
        <f>F4/52/$B$7</f>
        <v>33.333333333333336</v>
      </c>
      <c r="F4" s="17">
        <f>B3</f>
        <v>65000</v>
      </c>
      <c r="H4" s="4"/>
      <c r="I4" s="29"/>
      <c r="J4" s="30"/>
    </row>
    <row r="5" spans="1:10" x14ac:dyDescent="0.2">
      <c r="A5" s="4" t="s">
        <v>23</v>
      </c>
      <c r="B5" s="36"/>
      <c r="D5" s="14"/>
      <c r="E5" s="18"/>
      <c r="F5" s="19"/>
      <c r="H5" s="4"/>
      <c r="I5" s="29"/>
      <c r="J5" s="30"/>
    </row>
    <row r="6" spans="1:10" x14ac:dyDescent="0.2">
      <c r="A6" s="4"/>
      <c r="B6" s="30"/>
      <c r="D6" s="14" t="s">
        <v>3</v>
      </c>
      <c r="E6" s="18">
        <f t="shared" ref="E6:E11" si="0">F6/52/$B$7</f>
        <v>3.1666666666666665</v>
      </c>
      <c r="F6" s="19">
        <f>(F4+F9)*B9</f>
        <v>6175</v>
      </c>
      <c r="H6" s="4"/>
      <c r="I6" s="29"/>
      <c r="J6" s="30"/>
    </row>
    <row r="7" spans="1:10" x14ac:dyDescent="0.2">
      <c r="A7" s="4" t="s">
        <v>2</v>
      </c>
      <c r="B7" s="37">
        <v>37.5</v>
      </c>
      <c r="D7" s="14" t="s">
        <v>4</v>
      </c>
      <c r="E7" s="18">
        <f t="shared" si="0"/>
        <v>1.1134615384615385</v>
      </c>
      <c r="F7" s="19">
        <f>(F4+F6+F9+F10)*B10</f>
        <v>2171.25</v>
      </c>
      <c r="H7" s="4" t="s">
        <v>10</v>
      </c>
      <c r="I7" s="7"/>
      <c r="J7" s="8">
        <f>52*5</f>
        <v>260</v>
      </c>
    </row>
    <row r="8" spans="1:10" x14ac:dyDescent="0.2">
      <c r="A8" s="4"/>
      <c r="B8" s="30"/>
      <c r="D8" s="14" t="s">
        <v>5</v>
      </c>
      <c r="E8" s="18">
        <f t="shared" si="0"/>
        <v>0</v>
      </c>
      <c r="F8" s="19">
        <f>(F4+F6+F9+F10)*B11</f>
        <v>0</v>
      </c>
      <c r="H8" s="4"/>
      <c r="I8" s="7"/>
      <c r="J8" s="8"/>
    </row>
    <row r="9" spans="1:10" x14ac:dyDescent="0.2">
      <c r="A9" s="4" t="s">
        <v>3</v>
      </c>
      <c r="B9" s="38">
        <v>9.5000000000000001E-2</v>
      </c>
      <c r="D9" s="14" t="s">
        <v>6</v>
      </c>
      <c r="E9" s="18">
        <f t="shared" si="0"/>
        <v>0</v>
      </c>
      <c r="F9" s="19">
        <f>F4*B12</f>
        <v>0</v>
      </c>
      <c r="H9" s="4" t="s">
        <v>12</v>
      </c>
      <c r="I9" s="7"/>
      <c r="J9" s="8">
        <f>B14</f>
        <v>20</v>
      </c>
    </row>
    <row r="10" spans="1:10" x14ac:dyDescent="0.2">
      <c r="A10" s="4" t="s">
        <v>4</v>
      </c>
      <c r="B10" s="39">
        <v>0.03</v>
      </c>
      <c r="D10" s="14" t="s">
        <v>7</v>
      </c>
      <c r="E10" s="18">
        <f t="shared" si="0"/>
        <v>0.61538461538461542</v>
      </c>
      <c r="F10" s="19">
        <f>B4</f>
        <v>1200</v>
      </c>
      <c r="H10" s="4" t="s">
        <v>13</v>
      </c>
      <c r="I10" s="7"/>
      <c r="J10" s="8">
        <f>B15</f>
        <v>10</v>
      </c>
    </row>
    <row r="11" spans="1:10" x14ac:dyDescent="0.2">
      <c r="A11" s="4" t="s">
        <v>5</v>
      </c>
      <c r="B11" s="38">
        <v>0</v>
      </c>
      <c r="D11" s="14" t="s">
        <v>16</v>
      </c>
      <c r="E11" s="18">
        <f t="shared" si="0"/>
        <v>0</v>
      </c>
      <c r="F11" s="19">
        <f>B5</f>
        <v>0</v>
      </c>
      <c r="H11" s="4" t="s">
        <v>11</v>
      </c>
      <c r="I11" s="7"/>
      <c r="J11" s="8">
        <f>B16</f>
        <v>10</v>
      </c>
    </row>
    <row r="12" spans="1:10" ht="17" thickBot="1" x14ac:dyDescent="0.25">
      <c r="A12" s="4" t="s">
        <v>6</v>
      </c>
      <c r="B12" s="38">
        <v>0</v>
      </c>
      <c r="D12" s="14"/>
      <c r="E12" s="18"/>
      <c r="F12" s="19"/>
      <c r="H12" s="4"/>
      <c r="I12" s="7"/>
      <c r="J12" s="8"/>
    </row>
    <row r="13" spans="1:10" ht="17" thickBot="1" x14ac:dyDescent="0.25">
      <c r="A13" s="4"/>
      <c r="B13" s="30"/>
      <c r="D13" s="15" t="s">
        <v>9</v>
      </c>
      <c r="E13" s="16">
        <f>SUM(E4:E12)</f>
        <v>38.228846153846149</v>
      </c>
      <c r="F13" s="17">
        <f>SUM(F4:F12)</f>
        <v>74546.25</v>
      </c>
      <c r="H13" s="5" t="s">
        <v>14</v>
      </c>
      <c r="I13" s="3"/>
      <c r="J13" s="6">
        <f>J7-SUM(J8:J12)</f>
        <v>220</v>
      </c>
    </row>
    <row r="14" spans="1:10" x14ac:dyDescent="0.2">
      <c r="A14" s="4" t="s">
        <v>24</v>
      </c>
      <c r="B14" s="37">
        <v>20</v>
      </c>
      <c r="D14" s="14"/>
      <c r="E14" s="18"/>
      <c r="F14" s="20"/>
      <c r="H14" s="4"/>
      <c r="I14" s="29"/>
      <c r="J14" s="30"/>
    </row>
    <row r="15" spans="1:10" x14ac:dyDescent="0.2">
      <c r="A15" s="4" t="s">
        <v>25</v>
      </c>
      <c r="B15" s="37">
        <v>10</v>
      </c>
      <c r="D15" s="11"/>
      <c r="E15" s="18"/>
      <c r="F15" s="20"/>
      <c r="H15" s="4"/>
      <c r="I15" s="29"/>
      <c r="J15" s="30"/>
    </row>
    <row r="16" spans="1:10" x14ac:dyDescent="0.2">
      <c r="A16" s="4" t="s">
        <v>26</v>
      </c>
      <c r="B16" s="37">
        <v>10</v>
      </c>
      <c r="D16" s="14"/>
      <c r="E16" s="18"/>
      <c r="F16" s="20"/>
      <c r="H16" s="4"/>
      <c r="I16" s="29"/>
      <c r="J16" s="30"/>
    </row>
    <row r="17" spans="1:10" ht="17" thickBot="1" x14ac:dyDescent="0.25">
      <c r="A17" s="4"/>
      <c r="B17" s="30"/>
      <c r="D17" s="14"/>
      <c r="E17" s="18"/>
      <c r="F17" s="20"/>
      <c r="H17" s="4"/>
      <c r="I17" s="29"/>
      <c r="J17" s="30"/>
    </row>
    <row r="18" spans="1:10" ht="17" thickBot="1" x14ac:dyDescent="0.25">
      <c r="A18" s="4" t="s">
        <v>17</v>
      </c>
      <c r="B18" s="39">
        <v>0.8</v>
      </c>
      <c r="D18" s="15" t="s">
        <v>20</v>
      </c>
      <c r="E18" s="16">
        <f>E13/$J$13*$J$7</f>
        <v>45.179545454545448</v>
      </c>
      <c r="F18" s="17">
        <f>E18*J13*B7/5</f>
        <v>74546.249999999985</v>
      </c>
      <c r="H18" s="4" t="s">
        <v>17</v>
      </c>
      <c r="I18" s="9"/>
      <c r="J18" s="10">
        <f>$B$18</f>
        <v>0.8</v>
      </c>
    </row>
    <row r="19" spans="1:10" ht="17" thickBot="1" x14ac:dyDescent="0.25">
      <c r="A19" s="40" t="s">
        <v>18</v>
      </c>
      <c r="B19" s="41">
        <v>0.15</v>
      </c>
      <c r="D19" s="14"/>
      <c r="E19" s="18"/>
      <c r="F19" s="20"/>
      <c r="H19" s="4"/>
      <c r="I19" s="9"/>
      <c r="J19" s="10"/>
    </row>
    <row r="20" spans="1:10" x14ac:dyDescent="0.2">
      <c r="D20" s="14"/>
      <c r="E20" s="18"/>
      <c r="F20" s="20"/>
      <c r="H20" s="31" t="s">
        <v>31</v>
      </c>
      <c r="I20" s="32"/>
      <c r="J20" s="33">
        <f>J13*J18</f>
        <v>176</v>
      </c>
    </row>
    <row r="21" spans="1:10" x14ac:dyDescent="0.2">
      <c r="D21" s="14"/>
      <c r="E21" s="18"/>
      <c r="F21" s="20"/>
    </row>
    <row r="22" spans="1:10" x14ac:dyDescent="0.2">
      <c r="D22" s="14"/>
      <c r="E22" s="18"/>
      <c r="F22" s="20"/>
    </row>
    <row r="23" spans="1:10" x14ac:dyDescent="0.2">
      <c r="D23" s="14"/>
      <c r="E23" s="18"/>
      <c r="F23" s="20"/>
    </row>
    <row r="24" spans="1:10" ht="17" thickBot="1" x14ac:dyDescent="0.25">
      <c r="D24" s="14"/>
      <c r="E24" s="18"/>
      <c r="F24" s="20"/>
    </row>
    <row r="25" spans="1:10" ht="17" thickBot="1" x14ac:dyDescent="0.25">
      <c r="D25" s="15" t="s">
        <v>19</v>
      </c>
      <c r="E25" s="16">
        <f>E18/J18</f>
        <v>56.474431818181806</v>
      </c>
      <c r="F25" s="17">
        <f>E25*J20*B7/5</f>
        <v>74546.249999999985</v>
      </c>
    </row>
    <row r="26" spans="1:10" x14ac:dyDescent="0.2">
      <c r="D26" s="14"/>
      <c r="E26" s="18"/>
      <c r="F26" s="20"/>
    </row>
    <row r="27" spans="1:10" x14ac:dyDescent="0.2">
      <c r="D27" s="14" t="s">
        <v>18</v>
      </c>
      <c r="E27" s="21"/>
      <c r="F27" s="22">
        <f>$B$19</f>
        <v>0.15</v>
      </c>
    </row>
    <row r="28" spans="1:10" ht="17" thickBot="1" x14ac:dyDescent="0.25">
      <c r="D28" s="14"/>
      <c r="E28" s="18"/>
      <c r="F28" s="20"/>
    </row>
    <row r="29" spans="1:10" x14ac:dyDescent="0.2">
      <c r="D29" s="23" t="s">
        <v>15</v>
      </c>
      <c r="E29" s="24">
        <f>E25*(1+F27)</f>
        <v>64.945596590909076</v>
      </c>
      <c r="F29" s="25">
        <f>E29*J20*B7/5</f>
        <v>85728.187499999971</v>
      </c>
    </row>
  </sheetData>
  <mergeCells count="2">
    <mergeCell ref="D1:F1"/>
    <mergeCell ref="H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Hogg</dc:creator>
  <cp:lastModifiedBy>Justin Hogg</cp:lastModifiedBy>
  <dcterms:created xsi:type="dcterms:W3CDTF">2019-11-26T03:46:21Z</dcterms:created>
  <dcterms:modified xsi:type="dcterms:W3CDTF">2019-12-13T22:30:57Z</dcterms:modified>
</cp:coreProperties>
</file>